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48_IPR_HOLEŠOVICE BUBNY ZÁTORY_US\04_NAVRH_STAVBY\03_BILANCE\"/>
    </mc:Choice>
  </mc:AlternateContent>
  <xr:revisionPtr revIDLastSave="0" documentId="13_ncr:1_{A564A8AB-B25C-4C59-B512-A12242D3DF04}" xr6:coauthVersionLast="43" xr6:coauthVersionMax="43" xr10:uidLastSave="{00000000-0000-0000-0000-000000000000}"/>
  <bookViews>
    <workbookView xWindow="-120" yWindow="-120" windowWidth="29040" windowHeight="17790" xr2:uid="{6C8263AC-A0DA-4EAE-A5B5-8942E3D04EA2}"/>
  </bookViews>
  <sheets>
    <sheet name="SV SMJ" sheetId="1" r:id="rId1"/>
    <sheet name="ZELEŇ NÁVRH" sheetId="2" r:id="rId2"/>
    <sheet name="ZELEŇ STAV" sheetId="4" r:id="rId3"/>
    <sheet name="IZOLAČNÍ ZELEŇ" sheetId="5" r:id="rId4"/>
  </sheets>
  <definedNames>
    <definedName name="_xlnm.Print_Titles" localSheetId="0">'SV SMJ'!$1:$1</definedName>
    <definedName name="_xlnm.Print_Titles" localSheetId="1">'ZELEŇ NÁVRH'!$2:$2</definedName>
    <definedName name="_xlnm.Print_Titles" localSheetId="2">'ZELEŇ STAV'!$2:$2</definedName>
    <definedName name="_xlnm.Print_Area" localSheetId="0">'SV SMJ'!$A$1:$H$66</definedName>
    <definedName name="_xlnm.Print_Area" localSheetId="1">'ZELEŇ NÁVRH'!$A$1:$E$42</definedName>
    <definedName name="_xlnm.Print_Area" localSheetId="2">'ZELEŇ STAV'!$A$1:$E$55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8" i="4" l="1"/>
  <c r="B16" i="5"/>
  <c r="E48" i="4" l="1"/>
  <c r="E46" i="4"/>
  <c r="E45" i="4"/>
  <c r="E44" i="4"/>
  <c r="E43" i="4"/>
  <c r="E42" i="4"/>
  <c r="E41" i="4"/>
  <c r="E30" i="4"/>
  <c r="E31" i="4"/>
  <c r="E29" i="4"/>
  <c r="E28" i="4"/>
  <c r="E27" i="4"/>
  <c r="E26" i="4"/>
  <c r="E25" i="4"/>
  <c r="E53" i="4"/>
  <c r="E52" i="4"/>
  <c r="E51" i="4"/>
  <c r="E50" i="4"/>
  <c r="E40" i="4"/>
  <c r="E39" i="4"/>
  <c r="E38" i="4"/>
  <c r="E37" i="4"/>
  <c r="E36" i="4"/>
  <c r="E35" i="4"/>
  <c r="E34" i="4"/>
  <c r="E33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35" i="2"/>
  <c r="E36" i="2"/>
  <c r="E37" i="2"/>
  <c r="E38" i="2"/>
  <c r="E39" i="2"/>
  <c r="E40" i="2"/>
  <c r="E33" i="2"/>
  <c r="E32" i="2"/>
  <c r="E31" i="2"/>
  <c r="E30" i="2"/>
  <c r="E29" i="2"/>
  <c r="E28" i="2"/>
  <c r="E27" i="2"/>
  <c r="E26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F51" i="1"/>
  <c r="E47" i="4" l="1"/>
  <c r="E49" i="4"/>
  <c r="E32" i="4"/>
  <c r="E54" i="4"/>
  <c r="E55" i="4" s="1"/>
  <c r="E41" i="2"/>
  <c r="E34" i="2"/>
  <c r="E25" i="2"/>
  <c r="E42" i="2" s="1"/>
  <c r="D52" i="1"/>
  <c r="F52" i="1" s="1"/>
  <c r="D35" i="1" l="1"/>
  <c r="F33" i="1" s="1"/>
  <c r="D24" i="1" l="1"/>
  <c r="D45" i="1" l="1"/>
  <c r="D31" i="1"/>
  <c r="D30" i="1"/>
  <c r="D41" i="1"/>
  <c r="D38" i="1"/>
  <c r="D37" i="1"/>
  <c r="D36" i="1"/>
  <c r="D9" i="1"/>
  <c r="D14" i="1"/>
  <c r="D10" i="1"/>
  <c r="F66" i="1"/>
  <c r="F65" i="1"/>
  <c r="F64" i="1"/>
  <c r="F63" i="1"/>
  <c r="D39" i="1" l="1"/>
  <c r="F36" i="1" s="1"/>
  <c r="D62" i="1"/>
  <c r="F53" i="1" s="1"/>
  <c r="F50" i="1"/>
  <c r="D49" i="1"/>
  <c r="F47" i="1" s="1"/>
  <c r="D46" i="1"/>
  <c r="F43" i="1" s="1"/>
  <c r="D42" i="1"/>
  <c r="F40" i="1" s="1"/>
  <c r="D32" i="1"/>
  <c r="F22" i="1" s="1"/>
  <c r="D21" i="1"/>
  <c r="F18" i="1" s="1"/>
  <c r="F17" i="1"/>
  <c r="D16" i="1"/>
  <c r="F14" i="1" s="1"/>
  <c r="D13" i="1"/>
  <c r="F11" i="1" s="1"/>
  <c r="F10" i="1"/>
  <c r="F9" i="1"/>
  <c r="D8" i="1"/>
  <c r="F6" i="1" s="1"/>
  <c r="D5" i="1"/>
  <c r="F2" i="1" s="1"/>
</calcChain>
</file>

<file path=xl/sharedStrings.xml><?xml version="1.0" encoding="utf-8"?>
<sst xmlns="http://schemas.openxmlformats.org/spreadsheetml/2006/main" count="342" uniqueCount="145">
  <si>
    <t>A.II-1</t>
  </si>
  <si>
    <t>A.II-2</t>
  </si>
  <si>
    <t>A.II-3</t>
  </si>
  <si>
    <t>A.II-5</t>
  </si>
  <si>
    <t>A.II-6</t>
  </si>
  <si>
    <t>A.III-1</t>
  </si>
  <si>
    <t>A.III-2</t>
  </si>
  <si>
    <t>A.III-3</t>
  </si>
  <si>
    <t>A.III-4</t>
  </si>
  <si>
    <t>B.I-1</t>
  </si>
  <si>
    <t>B.I-2</t>
  </si>
  <si>
    <t>B.II-1</t>
  </si>
  <si>
    <t>B.III-1</t>
  </si>
  <si>
    <t>B.III-2</t>
  </si>
  <si>
    <t>B.III-3</t>
  </si>
  <si>
    <t>B.III-4</t>
  </si>
  <si>
    <t>B.III-5</t>
  </si>
  <si>
    <t>B.III-6</t>
  </si>
  <si>
    <t>B.III-7</t>
  </si>
  <si>
    <t>B.III-8</t>
  </si>
  <si>
    <t>B.III-9</t>
  </si>
  <si>
    <t>B.III-10</t>
  </si>
  <si>
    <t>C.I-1</t>
  </si>
  <si>
    <t>C.I-2</t>
  </si>
  <si>
    <t>C.I-3</t>
  </si>
  <si>
    <t>C.I-5</t>
  </si>
  <si>
    <t>C.I-6</t>
  </si>
  <si>
    <t>C.II-1</t>
  </si>
  <si>
    <t>C.II-2</t>
  </si>
  <si>
    <t>C.II-3</t>
  </si>
  <si>
    <t>C.II-4</t>
  </si>
  <si>
    <t>C.II-5</t>
  </si>
  <si>
    <t>C.III-1</t>
  </si>
  <si>
    <t>C.III-2</t>
  </si>
  <si>
    <t>C.III-3</t>
  </si>
  <si>
    <t>C.III-4</t>
  </si>
  <si>
    <t>C.III-5</t>
  </si>
  <si>
    <t>C.IV-1</t>
  </si>
  <si>
    <t>C.IV-2</t>
  </si>
  <si>
    <t>C.IV-3</t>
  </si>
  <si>
    <t>C.IV-4</t>
  </si>
  <si>
    <t>C.IV-5</t>
  </si>
  <si>
    <t>C.IV-6</t>
  </si>
  <si>
    <t>C.IV-7</t>
  </si>
  <si>
    <t>C.IV-8</t>
  </si>
  <si>
    <t>D.I-3</t>
  </si>
  <si>
    <t>B.II-2</t>
  </si>
  <si>
    <t>B.II-3</t>
  </si>
  <si>
    <t>B.II-4</t>
  </si>
  <si>
    <t>SV</t>
  </si>
  <si>
    <t>SMJ</t>
  </si>
  <si>
    <t>B.IV-1</t>
  </si>
  <si>
    <t>B.IV-2</t>
  </si>
  <si>
    <t>D.I-2</t>
  </si>
  <si>
    <t>C.IV-9</t>
  </si>
  <si>
    <t xml:space="preserve">označení plochy </t>
  </si>
  <si>
    <t>01</t>
  </si>
  <si>
    <t xml:space="preserve">funkční využití </t>
  </si>
  <si>
    <t xml:space="preserve"> HPP limitní (m²)</t>
  </si>
  <si>
    <t>plocha (m²)</t>
  </si>
  <si>
    <t>KPP</t>
  </si>
  <si>
    <t>číslo bloku na ploše</t>
  </si>
  <si>
    <t>S</t>
  </si>
  <si>
    <t>celkem</t>
  </si>
  <si>
    <t>K</t>
  </si>
  <si>
    <t>04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</si>
  <si>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</si>
  <si>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</si>
  <si>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</si>
  <si>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</si>
  <si>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</si>
  <si>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</si>
  <si>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</si>
  <si>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</si>
  <si>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</si>
  <si>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</si>
  <si>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</si>
  <si>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</si>
  <si>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</si>
  <si>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</si>
  <si>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</si>
  <si>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</si>
  <si>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</si>
  <si>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19</t>
  </si>
  <si>
    <t>H</t>
  </si>
  <si>
    <t>I</t>
  </si>
  <si>
    <t>21</t>
  </si>
  <si>
    <t>22</t>
  </si>
  <si>
    <t>G</t>
  </si>
  <si>
    <t>8590 + 16454 (AT home)</t>
  </si>
  <si>
    <t>HPP ve stávající zástavbě (odhad)</t>
  </si>
  <si>
    <t>KZ</t>
  </si>
  <si>
    <t>započitatelná plocha zeleně</t>
  </si>
  <si>
    <t>101</t>
  </si>
  <si>
    <t>102</t>
  </si>
  <si>
    <t>103</t>
  </si>
  <si>
    <t>104</t>
  </si>
  <si>
    <t>105</t>
  </si>
  <si>
    <t>ZP</t>
  </si>
  <si>
    <t>ZMK</t>
  </si>
  <si>
    <t>106</t>
  </si>
  <si>
    <t>107</t>
  </si>
  <si>
    <t>108</t>
  </si>
  <si>
    <t>201</t>
  </si>
  <si>
    <t>202</t>
  </si>
  <si>
    <t>203</t>
  </si>
  <si>
    <t>ZKC</t>
  </si>
  <si>
    <t>ZVO</t>
  </si>
  <si>
    <t>204</t>
  </si>
  <si>
    <t>VV</t>
  </si>
  <si>
    <t>205</t>
  </si>
  <si>
    <t>206</t>
  </si>
  <si>
    <t>celkem ve smíšených plochách</t>
  </si>
  <si>
    <t>celkem v plochách zeleně</t>
  </si>
  <si>
    <t>celkem v ostatních plochách</t>
  </si>
  <si>
    <t>SO1</t>
  </si>
  <si>
    <t>funkční využití</t>
  </si>
  <si>
    <t>IZ</t>
  </si>
  <si>
    <t>23</t>
  </si>
  <si>
    <t>24</t>
  </si>
  <si>
    <t>25</t>
  </si>
  <si>
    <t>26</t>
  </si>
  <si>
    <t>27</t>
  </si>
  <si>
    <t>28</t>
  </si>
  <si>
    <t>29</t>
  </si>
  <si>
    <t>SV-H</t>
  </si>
  <si>
    <t>SV-I</t>
  </si>
  <si>
    <t>SMJ-J</t>
  </si>
  <si>
    <t>SMJ-I</t>
  </si>
  <si>
    <t>SMJ-H</t>
  </si>
  <si>
    <t>SV-E</t>
  </si>
  <si>
    <t>SV-G</t>
  </si>
  <si>
    <t>SV-K</t>
  </si>
  <si>
    <t>SV-D</t>
  </si>
  <si>
    <t>109</t>
  </si>
  <si>
    <t>110</t>
  </si>
  <si>
    <t>111</t>
  </si>
  <si>
    <t>112</t>
  </si>
  <si>
    <t>celkem v plochách izolační zeleně</t>
  </si>
  <si>
    <t>ZVS</t>
  </si>
  <si>
    <t>ZVO-K</t>
  </si>
  <si>
    <t>BILANCE PLOCH ZELENĚ DLE PLATNÉHO ÚP</t>
  </si>
  <si>
    <t>BILANCE PLOCH ZELENĚ NÁVRH</t>
  </si>
  <si>
    <t>kód míry využití plochy</t>
  </si>
  <si>
    <t xml:space="preserve">ozn. plochy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</si>
</sst>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  <charset val="238"/>
    </font>
    <font>
      <sz val="10"/>
      <color theme="2" tint="-0.499984740745262"/>
      <name val="Arial Narrow"/>
      <family val="2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B1DEC-6843-4215-B86D-561270A5FE2A}">
  <sheetPr>
    <pageSetUpPr fitToPage="1"/>
  </sheetPr>
  <dimension ref="A1:I67"/>
  <sheetViews>
    <sheetView tabSelected="1" view="pageBreakPreview" zoomScale="115" zoomScaleNormal="100" zoomScaleSheetLayoutView="115" workbookViewId="0">
      <pane ySplit="1" topLeftCell="A41" activePane="bottomLeft" state="frozen"/>
      <selection pane="bottomLeft" activeCell="L9" sqref="L8:L9"/>
    </sheetView>
  </sheetViews>
  <sheetFormatPr defaultRowHeight="12.75" x14ac:dyDescent="0.25"/>
  <cols>
    <col min="1" max="1" width="6.7109375" style="2" customWidth="1"/>
    <col min="2" max="2" width="9.7109375" style="1" customWidth="1"/>
    <col min="3" max="3" width="6.7109375" style="1" customWidth="1"/>
    <col min="4" max="5" width="9.7109375" style="1" customWidth="1"/>
    <col min="6" max="6" width="6.7109375" style="1" customWidth="1"/>
    <col min="7" max="7" width="6.7109375" style="21" customWidth="1"/>
    <col min="8" max="8" width="6.7109375" style="17" customWidth="1"/>
    <col min="9" max="9" width="12.85546875" style="1" customWidth="1"/>
    <col min="10" max="16384" width="9.140625" style="1"/>
  </cols>
  <sheetData>
    <row r="1" spans="1:9" ht="47.25" customHeight="1" x14ac:dyDescent="0.25">
      <c r="A1" s="3" t="s">
        <v>144</v>
      </c>
      <c r="B1" s="4" t="s">
        <v>61</v>
      </c>
      <c r="C1" s="4" t="s">
        <v>116</v>
      </c>
      <c r="D1" s="4" t="s">
        <v>58</v>
      </c>
      <c r="E1" s="4" t="s">
        <v>59</v>
      </c>
      <c r="F1" s="4" t="s">
        <v>60</v>
      </c>
      <c r="G1" s="19" t="s">
        <v>91</v>
      </c>
      <c r="H1" s="39" t="s">
        <v>143</v>
      </c>
      <c r="I1" s="1" t="s">
        <v>90</v>
      </c>
    </row>
    <row r="2" spans="1:9" ht="15" customHeight="1" x14ac:dyDescent="0.25">
      <c r="A2" s="44" t="s">
        <v>56</v>
      </c>
      <c r="B2" s="6" t="s">
        <v>0</v>
      </c>
      <c r="C2" s="41" t="s">
        <v>49</v>
      </c>
      <c r="D2" s="8">
        <v>35592</v>
      </c>
      <c r="E2" s="41">
        <v>32191</v>
      </c>
      <c r="F2" s="42">
        <f>D5/E2</f>
        <v>3.3025069118697772</v>
      </c>
      <c r="G2" s="45">
        <v>0.25</v>
      </c>
      <c r="H2" s="43" t="s">
        <v>64</v>
      </c>
    </row>
    <row r="3" spans="1:9" ht="15" customHeight="1" x14ac:dyDescent="0.25">
      <c r="A3" s="44"/>
      <c r="B3" s="6" t="s">
        <v>1</v>
      </c>
      <c r="C3" s="41"/>
      <c r="D3" s="8">
        <v>30827</v>
      </c>
      <c r="E3" s="41"/>
      <c r="F3" s="42"/>
      <c r="G3" s="45"/>
      <c r="H3" s="43"/>
    </row>
    <row r="4" spans="1:9" ht="15" customHeight="1" x14ac:dyDescent="0.25">
      <c r="A4" s="44"/>
      <c r="B4" s="6" t="s">
        <v>2</v>
      </c>
      <c r="C4" s="41"/>
      <c r="D4" s="8">
        <v>39892</v>
      </c>
      <c r="E4" s="41"/>
      <c r="F4" s="42"/>
      <c r="G4" s="45"/>
      <c r="H4" s="43"/>
    </row>
    <row r="5" spans="1:9" ht="15" customHeight="1" x14ac:dyDescent="0.25">
      <c r="A5" s="44"/>
      <c r="B5" s="6" t="s">
        <v>63</v>
      </c>
      <c r="C5" s="41"/>
      <c r="D5" s="6">
        <f>SUM(D2:D4)</f>
        <v>106311</v>
      </c>
      <c r="E5" s="41"/>
      <c r="F5" s="42"/>
      <c r="G5" s="45"/>
      <c r="H5" s="43"/>
    </row>
    <row r="6" spans="1:9" x14ac:dyDescent="0.25">
      <c r="A6" s="44" t="s">
        <v>66</v>
      </c>
      <c r="B6" s="6" t="s">
        <v>3</v>
      </c>
      <c r="C6" s="41" t="s">
        <v>49</v>
      </c>
      <c r="D6" s="8">
        <v>34965</v>
      </c>
      <c r="E6" s="41">
        <v>16451</v>
      </c>
      <c r="F6" s="42">
        <f>D8/E6</f>
        <v>3.5085405142544528</v>
      </c>
      <c r="G6" s="45">
        <v>0.25</v>
      </c>
      <c r="H6" s="43" t="s">
        <v>64</v>
      </c>
    </row>
    <row r="7" spans="1:9" x14ac:dyDescent="0.25">
      <c r="A7" s="44"/>
      <c r="B7" s="6" t="s">
        <v>4</v>
      </c>
      <c r="C7" s="41"/>
      <c r="D7" s="8">
        <v>22754</v>
      </c>
      <c r="E7" s="41"/>
      <c r="F7" s="42"/>
      <c r="G7" s="45"/>
      <c r="H7" s="43"/>
    </row>
    <row r="8" spans="1:9" x14ac:dyDescent="0.25">
      <c r="A8" s="44"/>
      <c r="B8" s="6" t="s">
        <v>63</v>
      </c>
      <c r="C8" s="41"/>
      <c r="D8" s="6">
        <f>SUM(D6:D7)</f>
        <v>57719</v>
      </c>
      <c r="E8" s="41"/>
      <c r="F8" s="42"/>
      <c r="G8" s="45"/>
      <c r="H8" s="43"/>
    </row>
    <row r="9" spans="1:9" x14ac:dyDescent="0.25">
      <c r="A9" s="5" t="s">
        <v>67</v>
      </c>
      <c r="B9" s="6" t="s">
        <v>5</v>
      </c>
      <c r="C9" s="6" t="s">
        <v>49</v>
      </c>
      <c r="D9" s="6">
        <f>25230+I9</f>
        <v>47230</v>
      </c>
      <c r="E9" s="6">
        <v>14716</v>
      </c>
      <c r="F9" s="7">
        <f>D9/E9</f>
        <v>3.2094319108453382</v>
      </c>
      <c r="G9" s="20">
        <v>0.25</v>
      </c>
      <c r="H9" s="16" t="s">
        <v>64</v>
      </c>
      <c r="I9" s="1">
        <v>22000</v>
      </c>
    </row>
    <row r="10" spans="1:9" x14ac:dyDescent="0.25">
      <c r="A10" s="5" t="s">
        <v>65</v>
      </c>
      <c r="B10" s="6" t="s">
        <v>6</v>
      </c>
      <c r="C10" s="6" t="s">
        <v>49</v>
      </c>
      <c r="D10" s="6">
        <f>12560+I10</f>
        <v>22560</v>
      </c>
      <c r="E10" s="6">
        <v>4141</v>
      </c>
      <c r="F10" s="7">
        <f>D10/E10</f>
        <v>5.4479594300893508</v>
      </c>
      <c r="G10" s="20">
        <v>0.1</v>
      </c>
      <c r="H10" s="16" t="s">
        <v>62</v>
      </c>
      <c r="I10" s="1">
        <v>10000</v>
      </c>
    </row>
    <row r="11" spans="1:9" x14ac:dyDescent="0.25">
      <c r="A11" s="44" t="s">
        <v>68</v>
      </c>
      <c r="B11" s="6" t="s">
        <v>7</v>
      </c>
      <c r="C11" s="41" t="s">
        <v>49</v>
      </c>
      <c r="D11" s="8">
        <v>29057</v>
      </c>
      <c r="E11" s="41">
        <v>21923</v>
      </c>
      <c r="F11" s="42">
        <f>D13/E11</f>
        <v>2.8937189253295625</v>
      </c>
      <c r="G11" s="45">
        <v>0.3</v>
      </c>
      <c r="H11" s="43" t="s">
        <v>85</v>
      </c>
    </row>
    <row r="12" spans="1:9" x14ac:dyDescent="0.25">
      <c r="A12" s="44"/>
      <c r="B12" s="6" t="s">
        <v>8</v>
      </c>
      <c r="C12" s="41"/>
      <c r="D12" s="8">
        <v>34382</v>
      </c>
      <c r="E12" s="41"/>
      <c r="F12" s="42"/>
      <c r="G12" s="45"/>
      <c r="H12" s="43"/>
    </row>
    <row r="13" spans="1:9" x14ac:dyDescent="0.25">
      <c r="A13" s="44"/>
      <c r="B13" s="6" t="s">
        <v>63</v>
      </c>
      <c r="C13" s="41"/>
      <c r="D13" s="6">
        <f>SUM(D11:D12)</f>
        <v>63439</v>
      </c>
      <c r="E13" s="41"/>
      <c r="F13" s="42"/>
      <c r="G13" s="45"/>
      <c r="H13" s="43"/>
    </row>
    <row r="14" spans="1:9" ht="12.75" customHeight="1" x14ac:dyDescent="0.25">
      <c r="A14" s="44" t="s">
        <v>69</v>
      </c>
      <c r="B14" s="6" t="s">
        <v>9</v>
      </c>
      <c r="C14" s="41" t="s">
        <v>49</v>
      </c>
      <c r="D14" s="8">
        <f>9882+I14</f>
        <v>34882</v>
      </c>
      <c r="E14" s="41">
        <v>18964</v>
      </c>
      <c r="F14" s="42">
        <f>D16/E14</f>
        <v>3.8483442311748575</v>
      </c>
      <c r="G14" s="45">
        <v>0.25</v>
      </c>
      <c r="H14" s="43" t="s">
        <v>64</v>
      </c>
      <c r="I14" s="1">
        <v>25000</v>
      </c>
    </row>
    <row r="15" spans="1:9" x14ac:dyDescent="0.25">
      <c r="A15" s="44"/>
      <c r="B15" s="6" t="s">
        <v>10</v>
      </c>
      <c r="C15" s="41"/>
      <c r="D15" s="8">
        <v>38098</v>
      </c>
      <c r="E15" s="41"/>
      <c r="F15" s="42"/>
      <c r="G15" s="45"/>
      <c r="H15" s="43"/>
    </row>
    <row r="16" spans="1:9" x14ac:dyDescent="0.25">
      <c r="A16" s="44"/>
      <c r="B16" s="6" t="s">
        <v>63</v>
      </c>
      <c r="C16" s="41"/>
      <c r="D16" s="6">
        <f>SUM(D14:D15)</f>
        <v>72980</v>
      </c>
      <c r="E16" s="41"/>
      <c r="F16" s="42"/>
      <c r="G16" s="45"/>
      <c r="H16" s="43"/>
    </row>
    <row r="17" spans="1:9" ht="15" customHeight="1" x14ac:dyDescent="0.25">
      <c r="A17" s="5" t="s">
        <v>70</v>
      </c>
      <c r="B17" s="6" t="s">
        <v>11</v>
      </c>
      <c r="C17" s="6" t="s">
        <v>49</v>
      </c>
      <c r="D17" s="6">
        <v>63929</v>
      </c>
      <c r="E17" s="6">
        <v>9926</v>
      </c>
      <c r="F17" s="7">
        <f>D17/E17</f>
        <v>6.4405601450735439</v>
      </c>
      <c r="G17" s="20">
        <v>0.2</v>
      </c>
      <c r="H17" s="16" t="s">
        <v>62</v>
      </c>
    </row>
    <row r="18" spans="1:9" ht="15" customHeight="1" x14ac:dyDescent="0.25">
      <c r="A18" s="44" t="s">
        <v>71</v>
      </c>
      <c r="B18" s="6" t="s">
        <v>46</v>
      </c>
      <c r="C18" s="41" t="s">
        <v>50</v>
      </c>
      <c r="D18" s="8">
        <v>79948</v>
      </c>
      <c r="E18" s="41">
        <v>36969</v>
      </c>
      <c r="F18" s="42">
        <f>D21/E18</f>
        <v>4.1258622088777086</v>
      </c>
      <c r="G18" s="45">
        <v>0.2</v>
      </c>
      <c r="H18" s="43" t="s">
        <v>62</v>
      </c>
    </row>
    <row r="19" spans="1:9" ht="15" customHeight="1" x14ac:dyDescent="0.25">
      <c r="A19" s="44"/>
      <c r="B19" s="6" t="s">
        <v>47</v>
      </c>
      <c r="C19" s="41"/>
      <c r="D19" s="8">
        <v>38877</v>
      </c>
      <c r="E19" s="41"/>
      <c r="F19" s="42"/>
      <c r="G19" s="45"/>
      <c r="H19" s="43"/>
    </row>
    <row r="20" spans="1:9" ht="15" customHeight="1" x14ac:dyDescent="0.25">
      <c r="A20" s="44"/>
      <c r="B20" s="6" t="s">
        <v>48</v>
      </c>
      <c r="C20" s="41"/>
      <c r="D20" s="8">
        <v>33704</v>
      </c>
      <c r="E20" s="41"/>
      <c r="F20" s="42"/>
      <c r="G20" s="45"/>
      <c r="H20" s="43"/>
    </row>
    <row r="21" spans="1:9" ht="15.75" customHeight="1" x14ac:dyDescent="0.25">
      <c r="A21" s="44"/>
      <c r="B21" s="6" t="s">
        <v>63</v>
      </c>
      <c r="C21" s="41"/>
      <c r="D21" s="6">
        <f>SUM(D18:D20)</f>
        <v>152529</v>
      </c>
      <c r="E21" s="41"/>
      <c r="F21" s="42"/>
      <c r="G21" s="45"/>
      <c r="H21" s="43"/>
    </row>
    <row r="22" spans="1:9" ht="15" customHeight="1" x14ac:dyDescent="0.25">
      <c r="A22" s="44" t="s">
        <v>72</v>
      </c>
      <c r="B22" s="6" t="s">
        <v>12</v>
      </c>
      <c r="C22" s="41" t="s">
        <v>49</v>
      </c>
      <c r="D22" s="8">
        <v>38449</v>
      </c>
      <c r="E22" s="41">
        <v>96256</v>
      </c>
      <c r="F22" s="42">
        <f>D32/E22</f>
        <v>3.5825922539893615</v>
      </c>
      <c r="G22" s="45">
        <v>0.25</v>
      </c>
      <c r="H22" s="43" t="s">
        <v>64</v>
      </c>
    </row>
    <row r="23" spans="1:9" ht="15" customHeight="1" x14ac:dyDescent="0.25">
      <c r="A23" s="44"/>
      <c r="B23" s="6" t="s">
        <v>13</v>
      </c>
      <c r="C23" s="41"/>
      <c r="D23" s="8">
        <v>33044</v>
      </c>
      <c r="E23" s="41"/>
      <c r="F23" s="42"/>
      <c r="G23" s="45"/>
      <c r="H23" s="43"/>
    </row>
    <row r="24" spans="1:9" ht="15" customHeight="1" x14ac:dyDescent="0.25">
      <c r="A24" s="44"/>
      <c r="B24" s="6" t="s">
        <v>14</v>
      </c>
      <c r="C24" s="41"/>
      <c r="D24" s="8">
        <f>25772</f>
        <v>25772</v>
      </c>
      <c r="E24" s="41"/>
      <c r="F24" s="42"/>
      <c r="G24" s="45"/>
      <c r="H24" s="43"/>
    </row>
    <row r="25" spans="1:9" ht="15" customHeight="1" x14ac:dyDescent="0.25">
      <c r="A25" s="44"/>
      <c r="B25" s="6" t="s">
        <v>15</v>
      </c>
      <c r="C25" s="41"/>
      <c r="D25" s="8">
        <v>32700</v>
      </c>
      <c r="E25" s="41"/>
      <c r="F25" s="42"/>
      <c r="G25" s="45"/>
      <c r="H25" s="43"/>
    </row>
    <row r="26" spans="1:9" ht="15" customHeight="1" x14ac:dyDescent="0.25">
      <c r="A26" s="44"/>
      <c r="B26" s="6" t="s">
        <v>16</v>
      </c>
      <c r="C26" s="41"/>
      <c r="D26" s="8">
        <v>40920</v>
      </c>
      <c r="E26" s="41"/>
      <c r="F26" s="42"/>
      <c r="G26" s="45"/>
      <c r="H26" s="43"/>
    </row>
    <row r="27" spans="1:9" ht="15" customHeight="1" x14ac:dyDescent="0.25">
      <c r="A27" s="44"/>
      <c r="B27" s="6" t="s">
        <v>17</v>
      </c>
      <c r="C27" s="41"/>
      <c r="D27" s="8">
        <v>34506</v>
      </c>
      <c r="E27" s="41"/>
      <c r="F27" s="42"/>
      <c r="G27" s="45"/>
      <c r="H27" s="43"/>
    </row>
    <row r="28" spans="1:9" ht="15" customHeight="1" x14ac:dyDescent="0.25">
      <c r="A28" s="44"/>
      <c r="B28" s="6" t="s">
        <v>20</v>
      </c>
      <c r="C28" s="41"/>
      <c r="D28" s="8">
        <v>39529</v>
      </c>
      <c r="E28" s="41"/>
      <c r="F28" s="42"/>
      <c r="G28" s="45"/>
      <c r="H28" s="43"/>
    </row>
    <row r="29" spans="1:9" ht="15" customHeight="1" x14ac:dyDescent="0.25">
      <c r="A29" s="44"/>
      <c r="B29" s="6" t="s">
        <v>21</v>
      </c>
      <c r="C29" s="41"/>
      <c r="D29" s="8">
        <v>34531</v>
      </c>
      <c r="E29" s="41"/>
      <c r="F29" s="42"/>
      <c r="G29" s="45"/>
      <c r="H29" s="43"/>
    </row>
    <row r="30" spans="1:9" ht="15" customHeight="1" x14ac:dyDescent="0.25">
      <c r="A30" s="44"/>
      <c r="B30" s="6" t="s">
        <v>25</v>
      </c>
      <c r="C30" s="41"/>
      <c r="D30" s="8">
        <f>26750+I30</f>
        <v>31870</v>
      </c>
      <c r="E30" s="41"/>
      <c r="F30" s="42"/>
      <c r="G30" s="45"/>
      <c r="H30" s="43"/>
      <c r="I30" s="1">
        <v>5120</v>
      </c>
    </row>
    <row r="31" spans="1:9" ht="15.75" customHeight="1" x14ac:dyDescent="0.25">
      <c r="A31" s="44"/>
      <c r="B31" s="6" t="s">
        <v>26</v>
      </c>
      <c r="C31" s="41"/>
      <c r="D31" s="8">
        <f>9525+I31</f>
        <v>33525</v>
      </c>
      <c r="E31" s="41"/>
      <c r="F31" s="42"/>
      <c r="G31" s="45"/>
      <c r="H31" s="43"/>
      <c r="I31" s="1">
        <v>24000</v>
      </c>
    </row>
    <row r="32" spans="1:9" ht="15.75" customHeight="1" x14ac:dyDescent="0.25">
      <c r="A32" s="44"/>
      <c r="B32" s="6" t="s">
        <v>63</v>
      </c>
      <c r="C32" s="41"/>
      <c r="D32" s="6">
        <f>SUM(D22:D31)</f>
        <v>344846</v>
      </c>
      <c r="E32" s="41"/>
      <c r="F32" s="42"/>
      <c r="G32" s="45"/>
      <c r="H32" s="43"/>
    </row>
    <row r="33" spans="1:9" ht="15" customHeight="1" x14ac:dyDescent="0.25">
      <c r="A33" s="55" t="s">
        <v>73</v>
      </c>
      <c r="B33" s="6" t="s">
        <v>18</v>
      </c>
      <c r="C33" s="58" t="s">
        <v>49</v>
      </c>
      <c r="D33" s="8">
        <v>30525</v>
      </c>
      <c r="E33" s="58">
        <v>18043</v>
      </c>
      <c r="F33" s="46">
        <f>D35/E33</f>
        <v>2.9988361137283155</v>
      </c>
      <c r="G33" s="52">
        <v>0.25</v>
      </c>
      <c r="H33" s="49" t="s">
        <v>64</v>
      </c>
    </row>
    <row r="34" spans="1:9" ht="15" customHeight="1" x14ac:dyDescent="0.25">
      <c r="A34" s="56"/>
      <c r="B34" s="6" t="s">
        <v>19</v>
      </c>
      <c r="C34" s="59"/>
      <c r="D34" s="8">
        <v>23583</v>
      </c>
      <c r="E34" s="59"/>
      <c r="F34" s="47"/>
      <c r="G34" s="53"/>
      <c r="H34" s="50"/>
    </row>
    <row r="35" spans="1:9" ht="15" customHeight="1" x14ac:dyDescent="0.25">
      <c r="A35" s="57"/>
      <c r="B35" s="6" t="s">
        <v>63</v>
      </c>
      <c r="C35" s="60"/>
      <c r="D35" s="6">
        <f>SUM(D33:D34)</f>
        <v>54108</v>
      </c>
      <c r="E35" s="60"/>
      <c r="F35" s="48"/>
      <c r="G35" s="54"/>
      <c r="H35" s="51"/>
    </row>
    <row r="36" spans="1:9" ht="12.75" customHeight="1" x14ac:dyDescent="0.25">
      <c r="A36" s="55" t="s">
        <v>74</v>
      </c>
      <c r="B36" s="6" t="s">
        <v>22</v>
      </c>
      <c r="C36" s="58" t="s">
        <v>49</v>
      </c>
      <c r="D36" s="8">
        <f>24875+I36</f>
        <v>34875</v>
      </c>
      <c r="E36" s="58">
        <v>30147</v>
      </c>
      <c r="F36" s="46">
        <f>D39/E36</f>
        <v>2.7333731382890503</v>
      </c>
      <c r="G36" s="52">
        <v>0.3</v>
      </c>
      <c r="H36" s="49" t="s">
        <v>85</v>
      </c>
      <c r="I36" s="1">
        <v>10000</v>
      </c>
    </row>
    <row r="37" spans="1:9" ht="15" customHeight="1" x14ac:dyDescent="0.25">
      <c r="A37" s="56"/>
      <c r="B37" s="6" t="s">
        <v>23</v>
      </c>
      <c r="C37" s="59"/>
      <c r="D37" s="8">
        <f>19112+I37</f>
        <v>23912</v>
      </c>
      <c r="E37" s="59"/>
      <c r="F37" s="47"/>
      <c r="G37" s="53"/>
      <c r="H37" s="50"/>
      <c r="I37" s="1">
        <v>4800</v>
      </c>
    </row>
    <row r="38" spans="1:9" ht="15" customHeight="1" x14ac:dyDescent="0.25">
      <c r="A38" s="56"/>
      <c r="B38" s="6" t="s">
        <v>24</v>
      </c>
      <c r="C38" s="59"/>
      <c r="D38" s="8">
        <f>16816+I38</f>
        <v>23616</v>
      </c>
      <c r="E38" s="59"/>
      <c r="F38" s="47"/>
      <c r="G38" s="53"/>
      <c r="H38" s="50"/>
      <c r="I38" s="1">
        <v>6800</v>
      </c>
    </row>
    <row r="39" spans="1:9" ht="15" customHeight="1" x14ac:dyDescent="0.25">
      <c r="A39" s="57"/>
      <c r="B39" s="6" t="s">
        <v>63</v>
      </c>
      <c r="C39" s="60"/>
      <c r="D39" s="6">
        <f>SUM(D36:D38)</f>
        <v>82403</v>
      </c>
      <c r="E39" s="60"/>
      <c r="F39" s="48"/>
      <c r="G39" s="54"/>
      <c r="H39" s="51"/>
    </row>
    <row r="40" spans="1:9" ht="12.75" customHeight="1" x14ac:dyDescent="0.25">
      <c r="A40" s="44" t="s">
        <v>75</v>
      </c>
      <c r="B40" s="6" t="s">
        <v>27</v>
      </c>
      <c r="C40" s="41" t="s">
        <v>49</v>
      </c>
      <c r="D40" s="8">
        <v>9883</v>
      </c>
      <c r="E40" s="41">
        <v>18652</v>
      </c>
      <c r="F40" s="42">
        <f>D42/E40</f>
        <v>3.2690328114947458</v>
      </c>
      <c r="G40" s="45">
        <v>0.25</v>
      </c>
      <c r="H40" s="43" t="s">
        <v>64</v>
      </c>
    </row>
    <row r="41" spans="1:9" ht="25.5" x14ac:dyDescent="0.25">
      <c r="A41" s="44"/>
      <c r="B41" s="6" t="s">
        <v>28</v>
      </c>
      <c r="C41" s="41"/>
      <c r="D41" s="8">
        <f>26047+8590+16454</f>
        <v>51091</v>
      </c>
      <c r="E41" s="41"/>
      <c r="F41" s="42"/>
      <c r="G41" s="45"/>
      <c r="H41" s="43"/>
      <c r="I41" s="1" t="s">
        <v>89</v>
      </c>
    </row>
    <row r="42" spans="1:9" x14ac:dyDescent="0.25">
      <c r="A42" s="44"/>
      <c r="B42" s="6" t="s">
        <v>63</v>
      </c>
      <c r="C42" s="41"/>
      <c r="D42" s="6">
        <f>SUM(D40:D41)</f>
        <v>60974</v>
      </c>
      <c r="E42" s="41"/>
      <c r="F42" s="42"/>
      <c r="G42" s="45"/>
      <c r="H42" s="43"/>
    </row>
    <row r="43" spans="1:9" ht="15" customHeight="1" x14ac:dyDescent="0.25">
      <c r="A43" s="44" t="s">
        <v>76</v>
      </c>
      <c r="B43" s="6" t="s">
        <v>29</v>
      </c>
      <c r="C43" s="41" t="s">
        <v>49</v>
      </c>
      <c r="D43" s="8">
        <v>43118</v>
      </c>
      <c r="E43" s="41">
        <v>31101</v>
      </c>
      <c r="F43" s="42">
        <f>D46/E43</f>
        <v>3.0418636056718436</v>
      </c>
      <c r="G43" s="45">
        <v>0.3</v>
      </c>
      <c r="H43" s="43" t="s">
        <v>85</v>
      </c>
    </row>
    <row r="44" spans="1:9" ht="15" customHeight="1" x14ac:dyDescent="0.25">
      <c r="A44" s="44"/>
      <c r="B44" s="6" t="s">
        <v>30</v>
      </c>
      <c r="C44" s="41"/>
      <c r="D44" s="8">
        <v>30080</v>
      </c>
      <c r="E44" s="41"/>
      <c r="F44" s="42"/>
      <c r="G44" s="45"/>
      <c r="H44" s="43"/>
    </row>
    <row r="45" spans="1:9" ht="15.75" customHeight="1" x14ac:dyDescent="0.25">
      <c r="A45" s="44"/>
      <c r="B45" s="6" t="s">
        <v>31</v>
      </c>
      <c r="C45" s="41"/>
      <c r="D45" s="8">
        <f>13907+I45</f>
        <v>21407</v>
      </c>
      <c r="E45" s="41"/>
      <c r="F45" s="42"/>
      <c r="G45" s="45"/>
      <c r="H45" s="43"/>
      <c r="I45" s="1">
        <v>7500</v>
      </c>
    </row>
    <row r="46" spans="1:9" ht="15.75" customHeight="1" x14ac:dyDescent="0.25">
      <c r="A46" s="44"/>
      <c r="B46" s="6" t="s">
        <v>63</v>
      </c>
      <c r="C46" s="41"/>
      <c r="D46" s="6">
        <f>SUM(D43:D45)</f>
        <v>94605</v>
      </c>
      <c r="E46" s="41"/>
      <c r="F46" s="42"/>
      <c r="G46" s="45"/>
      <c r="H46" s="43"/>
    </row>
    <row r="47" spans="1:9" ht="15" customHeight="1" x14ac:dyDescent="0.25">
      <c r="A47" s="44" t="s">
        <v>77</v>
      </c>
      <c r="B47" s="6" t="s">
        <v>32</v>
      </c>
      <c r="C47" s="41" t="s">
        <v>50</v>
      </c>
      <c r="D47" s="8">
        <v>36541</v>
      </c>
      <c r="E47" s="41">
        <v>19711</v>
      </c>
      <c r="F47" s="42">
        <f>D49/E47</f>
        <v>4.4137283750190246</v>
      </c>
      <c r="G47" s="45">
        <v>0.2</v>
      </c>
      <c r="H47" s="43" t="s">
        <v>62</v>
      </c>
    </row>
    <row r="48" spans="1:9" ht="15" customHeight="1" x14ac:dyDescent="0.25">
      <c r="A48" s="44"/>
      <c r="B48" s="6" t="s">
        <v>33</v>
      </c>
      <c r="C48" s="41"/>
      <c r="D48" s="8">
        <v>50458</v>
      </c>
      <c r="E48" s="41"/>
      <c r="F48" s="42"/>
      <c r="G48" s="45"/>
      <c r="H48" s="43"/>
    </row>
    <row r="49" spans="1:9" ht="15" customHeight="1" x14ac:dyDescent="0.25">
      <c r="A49" s="44"/>
      <c r="B49" s="6" t="s">
        <v>63</v>
      </c>
      <c r="C49" s="41"/>
      <c r="D49" s="6">
        <f>SUM(D47:D48)</f>
        <v>86999</v>
      </c>
      <c r="E49" s="41"/>
      <c r="F49" s="42"/>
      <c r="G49" s="45"/>
      <c r="H49" s="43"/>
    </row>
    <row r="50" spans="1:9" ht="15" customHeight="1" x14ac:dyDescent="0.25">
      <c r="A50" s="5" t="s">
        <v>78</v>
      </c>
      <c r="B50" s="6" t="s">
        <v>34</v>
      </c>
      <c r="C50" s="6" t="s">
        <v>50</v>
      </c>
      <c r="D50" s="6">
        <v>51869</v>
      </c>
      <c r="E50" s="6">
        <v>9548</v>
      </c>
      <c r="F50" s="7">
        <f>D50/E50</f>
        <v>5.432446585672392</v>
      </c>
      <c r="G50" s="20">
        <v>0.2</v>
      </c>
      <c r="H50" s="16" t="s">
        <v>62</v>
      </c>
    </row>
    <row r="51" spans="1:9" ht="15" customHeight="1" x14ac:dyDescent="0.25">
      <c r="A51" s="11" t="s">
        <v>79</v>
      </c>
      <c r="B51" s="6" t="s">
        <v>35</v>
      </c>
      <c r="C51" s="9" t="s">
        <v>49</v>
      </c>
      <c r="D51" s="9">
        <v>33130</v>
      </c>
      <c r="E51" s="9">
        <v>6688</v>
      </c>
      <c r="F51" s="10">
        <f>D51/E51</f>
        <v>4.9536483253588512</v>
      </c>
      <c r="G51" s="20">
        <v>0.2</v>
      </c>
      <c r="H51" s="16" t="s">
        <v>62</v>
      </c>
    </row>
    <row r="52" spans="1:9" ht="15" customHeight="1" x14ac:dyDescent="0.25">
      <c r="A52" s="11" t="s">
        <v>80</v>
      </c>
      <c r="B52" s="6" t="s">
        <v>36</v>
      </c>
      <c r="C52" s="9" t="s">
        <v>49</v>
      </c>
      <c r="D52" s="9">
        <f>11067+I52</f>
        <v>16867</v>
      </c>
      <c r="E52" s="9">
        <v>5912</v>
      </c>
      <c r="F52" s="10">
        <f>D52/E52</f>
        <v>2.8530108254397835</v>
      </c>
      <c r="G52" s="20">
        <v>0.3</v>
      </c>
      <c r="H52" s="16" t="s">
        <v>85</v>
      </c>
      <c r="I52" s="1">
        <v>5800</v>
      </c>
    </row>
    <row r="53" spans="1:9" ht="15" customHeight="1" x14ac:dyDescent="0.25">
      <c r="A53" s="44" t="s">
        <v>81</v>
      </c>
      <c r="B53" s="6" t="s">
        <v>37</v>
      </c>
      <c r="C53" s="41" t="s">
        <v>49</v>
      </c>
      <c r="D53" s="8">
        <v>33489</v>
      </c>
      <c r="E53" s="41">
        <v>100295</v>
      </c>
      <c r="F53" s="42">
        <f>D62/E53</f>
        <v>3.027618525350217</v>
      </c>
      <c r="G53" s="45">
        <v>0.25</v>
      </c>
      <c r="H53" s="43" t="s">
        <v>64</v>
      </c>
    </row>
    <row r="54" spans="1:9" ht="15" customHeight="1" x14ac:dyDescent="0.25">
      <c r="A54" s="44"/>
      <c r="B54" s="6" t="s">
        <v>38</v>
      </c>
      <c r="C54" s="41"/>
      <c r="D54" s="8">
        <v>28403</v>
      </c>
      <c r="E54" s="41"/>
      <c r="F54" s="42"/>
      <c r="G54" s="45"/>
      <c r="H54" s="43"/>
    </row>
    <row r="55" spans="1:9" ht="15" customHeight="1" x14ac:dyDescent="0.25">
      <c r="A55" s="44"/>
      <c r="B55" s="6" t="s">
        <v>39</v>
      </c>
      <c r="C55" s="41"/>
      <c r="D55" s="8">
        <v>59775</v>
      </c>
      <c r="E55" s="41"/>
      <c r="F55" s="42"/>
      <c r="G55" s="45"/>
      <c r="H55" s="43"/>
    </row>
    <row r="56" spans="1:9" ht="15" customHeight="1" x14ac:dyDescent="0.25">
      <c r="A56" s="44"/>
      <c r="B56" s="6" t="s">
        <v>40</v>
      </c>
      <c r="C56" s="41"/>
      <c r="D56" s="8">
        <v>29703</v>
      </c>
      <c r="E56" s="41"/>
      <c r="F56" s="42"/>
      <c r="G56" s="45"/>
      <c r="H56" s="43"/>
    </row>
    <row r="57" spans="1:9" ht="15" customHeight="1" x14ac:dyDescent="0.25">
      <c r="A57" s="44"/>
      <c r="B57" s="6" t="s">
        <v>41</v>
      </c>
      <c r="C57" s="41"/>
      <c r="D57" s="8">
        <v>35612</v>
      </c>
      <c r="E57" s="41"/>
      <c r="F57" s="42"/>
      <c r="G57" s="45"/>
      <c r="H57" s="43"/>
    </row>
    <row r="58" spans="1:9" ht="15" customHeight="1" x14ac:dyDescent="0.25">
      <c r="A58" s="44"/>
      <c r="B58" s="6" t="s">
        <v>42</v>
      </c>
      <c r="C58" s="41"/>
      <c r="D58" s="8">
        <v>45205</v>
      </c>
      <c r="E58" s="41"/>
      <c r="F58" s="42"/>
      <c r="G58" s="45"/>
      <c r="H58" s="43"/>
    </row>
    <row r="59" spans="1:9" ht="15" customHeight="1" x14ac:dyDescent="0.25">
      <c r="A59" s="44"/>
      <c r="B59" s="6" t="s">
        <v>43</v>
      </c>
      <c r="C59" s="41"/>
      <c r="D59" s="8">
        <v>37730</v>
      </c>
      <c r="E59" s="41"/>
      <c r="F59" s="42"/>
      <c r="G59" s="45"/>
      <c r="H59" s="43"/>
    </row>
    <row r="60" spans="1:9" ht="15" customHeight="1" x14ac:dyDescent="0.25">
      <c r="A60" s="44"/>
      <c r="B60" s="6" t="s">
        <v>44</v>
      </c>
      <c r="C60" s="41"/>
      <c r="D60" s="8">
        <v>21945</v>
      </c>
      <c r="E60" s="41"/>
      <c r="F60" s="42"/>
      <c r="G60" s="45"/>
      <c r="H60" s="43"/>
    </row>
    <row r="61" spans="1:9" ht="15.75" customHeight="1" x14ac:dyDescent="0.25">
      <c r="A61" s="44"/>
      <c r="B61" s="6" t="s">
        <v>54</v>
      </c>
      <c r="C61" s="41"/>
      <c r="D61" s="8">
        <v>11793</v>
      </c>
      <c r="E61" s="41"/>
      <c r="F61" s="42"/>
      <c r="G61" s="45"/>
      <c r="H61" s="43"/>
    </row>
    <row r="62" spans="1:9" ht="15.75" customHeight="1" x14ac:dyDescent="0.25">
      <c r="A62" s="44"/>
      <c r="B62" s="6" t="s">
        <v>63</v>
      </c>
      <c r="C62" s="41"/>
      <c r="D62" s="6">
        <f>SUM(D53:D61)</f>
        <v>303655</v>
      </c>
      <c r="E62" s="41"/>
      <c r="F62" s="42"/>
      <c r="G62" s="45"/>
      <c r="H62" s="43"/>
    </row>
    <row r="63" spans="1:9" ht="15" customHeight="1" x14ac:dyDescent="0.25">
      <c r="A63" s="5" t="s">
        <v>83</v>
      </c>
      <c r="B63" s="6" t="s">
        <v>53</v>
      </c>
      <c r="C63" s="6" t="s">
        <v>49</v>
      </c>
      <c r="D63" s="6">
        <v>28609</v>
      </c>
      <c r="E63" s="6">
        <v>12077</v>
      </c>
      <c r="F63" s="7">
        <f>D63/E63</f>
        <v>2.3688830007452184</v>
      </c>
      <c r="G63" s="20">
        <v>0.4</v>
      </c>
      <c r="H63" s="16" t="s">
        <v>84</v>
      </c>
    </row>
    <row r="64" spans="1:9" ht="15.75" customHeight="1" x14ac:dyDescent="0.25">
      <c r="A64" s="5" t="s">
        <v>82</v>
      </c>
      <c r="B64" s="6" t="s">
        <v>45</v>
      </c>
      <c r="C64" s="6" t="s">
        <v>49</v>
      </c>
      <c r="D64" s="6">
        <v>17870</v>
      </c>
      <c r="E64" s="6">
        <v>5970</v>
      </c>
      <c r="F64" s="7">
        <f>D64/E64</f>
        <v>2.9932998324958122</v>
      </c>
      <c r="G64" s="20">
        <v>0.3</v>
      </c>
      <c r="H64" s="16" t="s">
        <v>85</v>
      </c>
    </row>
    <row r="65" spans="1:8" ht="15" customHeight="1" x14ac:dyDescent="0.25">
      <c r="A65" s="5" t="s">
        <v>86</v>
      </c>
      <c r="B65" s="6" t="s">
        <v>51</v>
      </c>
      <c r="C65" s="6" t="s">
        <v>49</v>
      </c>
      <c r="D65" s="6">
        <v>39856</v>
      </c>
      <c r="E65" s="6">
        <v>23502</v>
      </c>
      <c r="F65" s="7">
        <f>D65/E65</f>
        <v>1.6958556718577142</v>
      </c>
      <c r="G65" s="20">
        <v>0.4</v>
      </c>
      <c r="H65" s="16" t="s">
        <v>88</v>
      </c>
    </row>
    <row r="66" spans="1:8" ht="15" customHeight="1" x14ac:dyDescent="0.25">
      <c r="A66" s="5" t="s">
        <v>87</v>
      </c>
      <c r="B66" s="6" t="s">
        <v>52</v>
      </c>
      <c r="C66" s="6" t="s">
        <v>49</v>
      </c>
      <c r="D66" s="6">
        <v>26585</v>
      </c>
      <c r="E66" s="6">
        <v>15273</v>
      </c>
      <c r="F66" s="7">
        <f>D66/E66</f>
        <v>1.7406534407123682</v>
      </c>
      <c r="G66" s="20">
        <v>0.4</v>
      </c>
      <c r="H66" s="16" t="s">
        <v>88</v>
      </c>
    </row>
    <row r="67" spans="1:8" x14ac:dyDescent="0.25">
      <c r="F67" s="10"/>
    </row>
  </sheetData>
  <mergeCells count="72">
    <mergeCell ref="A43:A46"/>
    <mergeCell ref="E43:E46"/>
    <mergeCell ref="F43:F46"/>
    <mergeCell ref="H43:H46"/>
    <mergeCell ref="A47:A49"/>
    <mergeCell ref="C47:C49"/>
    <mergeCell ref="E47:E49"/>
    <mergeCell ref="F47:F49"/>
    <mergeCell ref="H47:H49"/>
    <mergeCell ref="C43:C46"/>
    <mergeCell ref="G43:G46"/>
    <mergeCell ref="G47:G49"/>
    <mergeCell ref="A53:A62"/>
    <mergeCell ref="C53:C62"/>
    <mergeCell ref="E53:E62"/>
    <mergeCell ref="F53:F62"/>
    <mergeCell ref="H53:H62"/>
    <mergeCell ref="G53:G62"/>
    <mergeCell ref="A40:A42"/>
    <mergeCell ref="C40:C42"/>
    <mergeCell ref="E40:E42"/>
    <mergeCell ref="F40:F42"/>
    <mergeCell ref="H40:H42"/>
    <mergeCell ref="G40:G42"/>
    <mergeCell ref="A36:A39"/>
    <mergeCell ref="C36:C39"/>
    <mergeCell ref="A33:A35"/>
    <mergeCell ref="C33:C35"/>
    <mergeCell ref="E33:E35"/>
    <mergeCell ref="E36:E39"/>
    <mergeCell ref="F33:F35"/>
    <mergeCell ref="H33:H35"/>
    <mergeCell ref="F36:F39"/>
    <mergeCell ref="E18:E21"/>
    <mergeCell ref="F18:F21"/>
    <mergeCell ref="H18:H21"/>
    <mergeCell ref="H36:H39"/>
    <mergeCell ref="G18:G21"/>
    <mergeCell ref="G22:G32"/>
    <mergeCell ref="G33:G35"/>
    <mergeCell ref="G36:G39"/>
    <mergeCell ref="A22:A32"/>
    <mergeCell ref="E22:E32"/>
    <mergeCell ref="C22:C32"/>
    <mergeCell ref="F22:F32"/>
    <mergeCell ref="H22:H32"/>
    <mergeCell ref="A18:A21"/>
    <mergeCell ref="C18:C21"/>
    <mergeCell ref="A14:A16"/>
    <mergeCell ref="C14:C16"/>
    <mergeCell ref="E14:E16"/>
    <mergeCell ref="F14:F16"/>
    <mergeCell ref="H14:H16"/>
    <mergeCell ref="H6:H8"/>
    <mergeCell ref="A11:A13"/>
    <mergeCell ref="C11:C13"/>
    <mergeCell ref="E11:E13"/>
    <mergeCell ref="F11:F13"/>
    <mergeCell ref="H11:H13"/>
    <mergeCell ref="A6:A8"/>
    <mergeCell ref="C6:C8"/>
    <mergeCell ref="E6:E8"/>
    <mergeCell ref="F6:F8"/>
    <mergeCell ref="G6:G8"/>
    <mergeCell ref="G11:G13"/>
    <mergeCell ref="G14:G16"/>
    <mergeCell ref="E2:E5"/>
    <mergeCell ref="C2:C5"/>
    <mergeCell ref="F2:F5"/>
    <mergeCell ref="H2:H5"/>
    <mergeCell ref="A2:A5"/>
    <mergeCell ref="G2:G5"/>
  </mergeCells>
  <pageMargins left="0.78740157480314965" right="0.39370078740157483" top="0.39370078740157483" bottom="0.39370078740157483" header="0" footer="0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A8A82-5731-4C6E-8AC8-4C790CF66DAF}">
  <sheetPr>
    <pageSetUpPr fitToPage="1"/>
  </sheetPr>
  <dimension ref="A1:E42"/>
  <sheetViews>
    <sheetView view="pageBreakPreview" zoomScale="115" zoomScaleNormal="100" zoomScaleSheetLayoutView="115" workbookViewId="0">
      <pane ySplit="2" topLeftCell="A3" activePane="bottomLeft" state="frozen"/>
      <selection pane="bottomLeft" activeCell="G8" sqref="G8"/>
    </sheetView>
  </sheetViews>
  <sheetFormatPr defaultRowHeight="12.75" x14ac:dyDescent="0.25"/>
  <cols>
    <col min="1" max="1" width="9.140625" style="2"/>
    <col min="2" max="3" width="12.7109375" style="1" customWidth="1"/>
    <col min="4" max="5" width="12.7109375" style="21" customWidth="1"/>
    <col min="6" max="6" width="12.85546875" style="1" customWidth="1"/>
    <col min="7" max="16384" width="9.140625" style="1"/>
  </cols>
  <sheetData>
    <row r="1" spans="1:5" x14ac:dyDescent="0.25">
      <c r="A1" s="40" t="s">
        <v>142</v>
      </c>
    </row>
    <row r="2" spans="1:5" ht="47.25" customHeight="1" x14ac:dyDescent="0.25">
      <c r="A2" s="3" t="s">
        <v>55</v>
      </c>
      <c r="B2" s="4" t="s">
        <v>57</v>
      </c>
      <c r="C2" s="4" t="s">
        <v>59</v>
      </c>
      <c r="D2" s="19" t="s">
        <v>91</v>
      </c>
      <c r="E2" s="19" t="s">
        <v>92</v>
      </c>
    </row>
    <row r="3" spans="1:5" ht="15" customHeight="1" x14ac:dyDescent="0.25">
      <c r="A3" s="11" t="s">
        <v>56</v>
      </c>
      <c r="B3" s="9" t="s">
        <v>49</v>
      </c>
      <c r="C3" s="9">
        <v>32191</v>
      </c>
      <c r="D3" s="20">
        <v>0.25</v>
      </c>
      <c r="E3" s="24">
        <f>C3*D3</f>
        <v>8047.75</v>
      </c>
    </row>
    <row r="4" spans="1:5" x14ac:dyDescent="0.25">
      <c r="A4" s="11" t="s">
        <v>66</v>
      </c>
      <c r="B4" s="9" t="s">
        <v>49</v>
      </c>
      <c r="C4" s="9">
        <v>16451</v>
      </c>
      <c r="D4" s="20">
        <v>0.25</v>
      </c>
      <c r="E4" s="24">
        <f>C4*D4</f>
        <v>4112.75</v>
      </c>
    </row>
    <row r="5" spans="1:5" x14ac:dyDescent="0.25">
      <c r="A5" s="11" t="s">
        <v>67</v>
      </c>
      <c r="B5" s="9" t="s">
        <v>49</v>
      </c>
      <c r="C5" s="9">
        <v>14716</v>
      </c>
      <c r="D5" s="20">
        <v>0.25</v>
      </c>
      <c r="E5" s="24">
        <f t="shared" ref="E5:E40" si="0">C5*D5</f>
        <v>3679</v>
      </c>
    </row>
    <row r="6" spans="1:5" x14ac:dyDescent="0.25">
      <c r="A6" s="11" t="s">
        <v>65</v>
      </c>
      <c r="B6" s="9" t="s">
        <v>49</v>
      </c>
      <c r="C6" s="9">
        <v>4141</v>
      </c>
      <c r="D6" s="20">
        <v>0.1</v>
      </c>
      <c r="E6" s="24">
        <f t="shared" si="0"/>
        <v>414.1</v>
      </c>
    </row>
    <row r="7" spans="1:5" ht="15" customHeight="1" x14ac:dyDescent="0.25">
      <c r="A7" s="11" t="s">
        <v>68</v>
      </c>
      <c r="B7" s="9" t="s">
        <v>49</v>
      </c>
      <c r="C7" s="9">
        <v>21923</v>
      </c>
      <c r="D7" s="20">
        <v>0.3</v>
      </c>
      <c r="E7" s="24">
        <f t="shared" si="0"/>
        <v>6576.9</v>
      </c>
    </row>
    <row r="8" spans="1:5" ht="12.75" customHeight="1" x14ac:dyDescent="0.25">
      <c r="A8" s="11" t="s">
        <v>69</v>
      </c>
      <c r="B8" s="9" t="s">
        <v>49</v>
      </c>
      <c r="C8" s="9">
        <v>18964</v>
      </c>
      <c r="D8" s="20">
        <v>0.25</v>
      </c>
      <c r="E8" s="24">
        <f t="shared" si="0"/>
        <v>4741</v>
      </c>
    </row>
    <row r="9" spans="1:5" ht="15" customHeight="1" x14ac:dyDescent="0.25">
      <c r="A9" s="11" t="s">
        <v>70</v>
      </c>
      <c r="B9" s="9" t="s">
        <v>49</v>
      </c>
      <c r="C9" s="9">
        <v>9926</v>
      </c>
      <c r="D9" s="20">
        <v>0.2</v>
      </c>
      <c r="E9" s="24">
        <f t="shared" si="0"/>
        <v>1985.2</v>
      </c>
    </row>
    <row r="10" spans="1:5" ht="15" customHeight="1" x14ac:dyDescent="0.25">
      <c r="A10" s="11" t="s">
        <v>71</v>
      </c>
      <c r="B10" s="9" t="s">
        <v>50</v>
      </c>
      <c r="C10" s="9">
        <v>36969</v>
      </c>
      <c r="D10" s="20">
        <v>0.2</v>
      </c>
      <c r="E10" s="24">
        <f t="shared" si="0"/>
        <v>7393.8</v>
      </c>
    </row>
    <row r="11" spans="1:5" ht="15" customHeight="1" x14ac:dyDescent="0.25">
      <c r="A11" s="11" t="s">
        <v>72</v>
      </c>
      <c r="B11" s="9" t="s">
        <v>49</v>
      </c>
      <c r="C11" s="9">
        <v>96256</v>
      </c>
      <c r="D11" s="20">
        <v>0.25</v>
      </c>
      <c r="E11" s="24">
        <f t="shared" si="0"/>
        <v>24064</v>
      </c>
    </row>
    <row r="12" spans="1:5" ht="15" customHeight="1" x14ac:dyDescent="0.25">
      <c r="A12" s="14" t="s">
        <v>73</v>
      </c>
      <c r="B12" s="12" t="s">
        <v>49</v>
      </c>
      <c r="C12" s="12">
        <v>18043</v>
      </c>
      <c r="D12" s="22">
        <v>0.25</v>
      </c>
      <c r="E12" s="24">
        <f t="shared" si="0"/>
        <v>4510.75</v>
      </c>
    </row>
    <row r="13" spans="1:5" ht="12.75" customHeight="1" x14ac:dyDescent="0.25">
      <c r="A13" s="14" t="s">
        <v>74</v>
      </c>
      <c r="B13" s="12" t="s">
        <v>49</v>
      </c>
      <c r="C13" s="12">
        <v>30147</v>
      </c>
      <c r="D13" s="22">
        <v>0.3</v>
      </c>
      <c r="E13" s="24">
        <f t="shared" si="0"/>
        <v>9044.1</v>
      </c>
    </row>
    <row r="14" spans="1:5" ht="12.75" customHeight="1" x14ac:dyDescent="0.25">
      <c r="A14" s="11" t="s">
        <v>75</v>
      </c>
      <c r="B14" s="9" t="s">
        <v>49</v>
      </c>
      <c r="C14" s="9">
        <v>18652</v>
      </c>
      <c r="D14" s="20">
        <v>0.25</v>
      </c>
      <c r="E14" s="24">
        <f t="shared" si="0"/>
        <v>4663</v>
      </c>
    </row>
    <row r="15" spans="1:5" ht="15" customHeight="1" x14ac:dyDescent="0.25">
      <c r="A15" s="11" t="s">
        <v>76</v>
      </c>
      <c r="B15" s="9" t="s">
        <v>49</v>
      </c>
      <c r="C15" s="9">
        <v>31101</v>
      </c>
      <c r="D15" s="20">
        <v>0.3</v>
      </c>
      <c r="E15" s="24">
        <f t="shared" si="0"/>
        <v>9330.2999999999993</v>
      </c>
    </row>
    <row r="16" spans="1:5" ht="15" customHeight="1" x14ac:dyDescent="0.25">
      <c r="A16" s="11" t="s">
        <v>77</v>
      </c>
      <c r="B16" s="9" t="s">
        <v>50</v>
      </c>
      <c r="C16" s="9">
        <v>19711</v>
      </c>
      <c r="D16" s="20">
        <v>0.2</v>
      </c>
      <c r="E16" s="24">
        <f t="shared" si="0"/>
        <v>3942.2000000000003</v>
      </c>
    </row>
    <row r="17" spans="1:5" ht="15" customHeight="1" x14ac:dyDescent="0.25">
      <c r="A17" s="11" t="s">
        <v>78</v>
      </c>
      <c r="B17" s="9" t="s">
        <v>50</v>
      </c>
      <c r="C17" s="9">
        <v>9548</v>
      </c>
      <c r="D17" s="20">
        <v>0.2</v>
      </c>
      <c r="E17" s="24">
        <f t="shared" si="0"/>
        <v>1909.6000000000001</v>
      </c>
    </row>
    <row r="18" spans="1:5" ht="15" customHeight="1" x14ac:dyDescent="0.25">
      <c r="A18" s="11" t="s">
        <v>79</v>
      </c>
      <c r="B18" s="9" t="s">
        <v>49</v>
      </c>
      <c r="C18" s="9">
        <v>6688</v>
      </c>
      <c r="D18" s="20">
        <v>0.2</v>
      </c>
      <c r="E18" s="24">
        <f t="shared" si="0"/>
        <v>1337.6000000000001</v>
      </c>
    </row>
    <row r="19" spans="1:5" ht="15" customHeight="1" x14ac:dyDescent="0.25">
      <c r="A19" s="11" t="s">
        <v>80</v>
      </c>
      <c r="B19" s="9" t="s">
        <v>49</v>
      </c>
      <c r="C19" s="9">
        <v>5912</v>
      </c>
      <c r="D19" s="20">
        <v>0.3</v>
      </c>
      <c r="E19" s="24">
        <f t="shared" si="0"/>
        <v>1773.6</v>
      </c>
    </row>
    <row r="20" spans="1:5" ht="15" customHeight="1" x14ac:dyDescent="0.25">
      <c r="A20" s="11" t="s">
        <v>81</v>
      </c>
      <c r="B20" s="9" t="s">
        <v>49</v>
      </c>
      <c r="C20" s="9">
        <v>100295</v>
      </c>
      <c r="D20" s="20">
        <v>0.25</v>
      </c>
      <c r="E20" s="24">
        <f t="shared" si="0"/>
        <v>25073.75</v>
      </c>
    </row>
    <row r="21" spans="1:5" ht="15" customHeight="1" x14ac:dyDescent="0.25">
      <c r="A21" s="11" t="s">
        <v>83</v>
      </c>
      <c r="B21" s="9" t="s">
        <v>49</v>
      </c>
      <c r="C21" s="9">
        <v>12077</v>
      </c>
      <c r="D21" s="20">
        <v>0.4</v>
      </c>
      <c r="E21" s="24">
        <f t="shared" si="0"/>
        <v>4830.8</v>
      </c>
    </row>
    <row r="22" spans="1:5" ht="15.75" customHeight="1" x14ac:dyDescent="0.25">
      <c r="A22" s="11" t="s">
        <v>82</v>
      </c>
      <c r="B22" s="9" t="s">
        <v>49</v>
      </c>
      <c r="C22" s="9">
        <v>5970</v>
      </c>
      <c r="D22" s="20">
        <v>0.3</v>
      </c>
      <c r="E22" s="24">
        <f t="shared" si="0"/>
        <v>1791</v>
      </c>
    </row>
    <row r="23" spans="1:5" ht="15" customHeight="1" x14ac:dyDescent="0.25">
      <c r="A23" s="11" t="s">
        <v>86</v>
      </c>
      <c r="B23" s="9" t="s">
        <v>49</v>
      </c>
      <c r="C23" s="9">
        <v>23502</v>
      </c>
      <c r="D23" s="20">
        <v>0.4</v>
      </c>
      <c r="E23" s="24">
        <f t="shared" si="0"/>
        <v>9400.8000000000011</v>
      </c>
    </row>
    <row r="24" spans="1:5" ht="15" customHeight="1" x14ac:dyDescent="0.25">
      <c r="A24" s="26" t="s">
        <v>87</v>
      </c>
      <c r="B24" s="27" t="s">
        <v>49</v>
      </c>
      <c r="C24" s="27">
        <v>15273</v>
      </c>
      <c r="D24" s="28">
        <v>0.4</v>
      </c>
      <c r="E24" s="29">
        <f t="shared" si="0"/>
        <v>6109.2000000000007</v>
      </c>
    </row>
    <row r="25" spans="1:5" ht="15" customHeight="1" x14ac:dyDescent="0.25">
      <c r="A25" s="31" t="s">
        <v>112</v>
      </c>
      <c r="B25" s="32"/>
      <c r="C25" s="32"/>
      <c r="D25" s="33"/>
      <c r="E25" s="34">
        <f>SUM(E3:E24)</f>
        <v>144731.20000000004</v>
      </c>
    </row>
    <row r="26" spans="1:5" x14ac:dyDescent="0.25">
      <c r="A26" s="15" t="s">
        <v>93</v>
      </c>
      <c r="B26" s="13" t="s">
        <v>98</v>
      </c>
      <c r="C26" s="13">
        <v>1437</v>
      </c>
      <c r="D26" s="23"/>
      <c r="E26" s="30">
        <f>C26</f>
        <v>1437</v>
      </c>
    </row>
    <row r="27" spans="1:5" x14ac:dyDescent="0.25">
      <c r="A27" s="11" t="s">
        <v>94</v>
      </c>
      <c r="B27" s="9" t="s">
        <v>98</v>
      </c>
      <c r="C27" s="9">
        <v>13959</v>
      </c>
      <c r="D27" s="20"/>
      <c r="E27" s="24">
        <f t="shared" ref="E27:E33" si="1">C27</f>
        <v>13959</v>
      </c>
    </row>
    <row r="28" spans="1:5" x14ac:dyDescent="0.25">
      <c r="A28" s="11" t="s">
        <v>95</v>
      </c>
      <c r="B28" s="9" t="s">
        <v>98</v>
      </c>
      <c r="C28" s="9">
        <v>29890</v>
      </c>
      <c r="D28" s="20"/>
      <c r="E28" s="24">
        <f t="shared" si="1"/>
        <v>29890</v>
      </c>
    </row>
    <row r="29" spans="1:5" x14ac:dyDescent="0.25">
      <c r="A29" s="11" t="s">
        <v>96</v>
      </c>
      <c r="B29" s="9" t="s">
        <v>99</v>
      </c>
      <c r="C29" s="9">
        <v>2898</v>
      </c>
      <c r="D29" s="20"/>
      <c r="E29" s="24">
        <f t="shared" si="1"/>
        <v>2898</v>
      </c>
    </row>
    <row r="30" spans="1:5" x14ac:dyDescent="0.25">
      <c r="A30" s="11" t="s">
        <v>97</v>
      </c>
      <c r="B30" s="9" t="s">
        <v>99</v>
      </c>
      <c r="C30" s="9">
        <v>747</v>
      </c>
      <c r="D30" s="20"/>
      <c r="E30" s="24">
        <f t="shared" si="1"/>
        <v>747</v>
      </c>
    </row>
    <row r="31" spans="1:5" x14ac:dyDescent="0.25">
      <c r="A31" s="11" t="s">
        <v>100</v>
      </c>
      <c r="B31" s="9" t="s">
        <v>99</v>
      </c>
      <c r="C31" s="9">
        <v>13961</v>
      </c>
      <c r="D31" s="20"/>
      <c r="E31" s="24">
        <f t="shared" si="1"/>
        <v>13961</v>
      </c>
    </row>
    <row r="32" spans="1:5" x14ac:dyDescent="0.25">
      <c r="A32" s="11" t="s">
        <v>101</v>
      </c>
      <c r="B32" s="9" t="s">
        <v>99</v>
      </c>
      <c r="C32" s="9">
        <v>16266</v>
      </c>
      <c r="D32" s="20"/>
      <c r="E32" s="24">
        <f t="shared" si="1"/>
        <v>16266</v>
      </c>
    </row>
    <row r="33" spans="1:5" x14ac:dyDescent="0.25">
      <c r="A33" s="26" t="s">
        <v>102</v>
      </c>
      <c r="B33" s="27" t="s">
        <v>115</v>
      </c>
      <c r="C33" s="27">
        <v>35099</v>
      </c>
      <c r="D33" s="28"/>
      <c r="E33" s="29">
        <f t="shared" si="1"/>
        <v>35099</v>
      </c>
    </row>
    <row r="34" spans="1:5" x14ac:dyDescent="0.25">
      <c r="A34" s="31" t="s">
        <v>113</v>
      </c>
      <c r="B34" s="32"/>
      <c r="C34" s="32"/>
      <c r="D34" s="33"/>
      <c r="E34" s="34">
        <f>SUM(E26:E33)</f>
        <v>114257</v>
      </c>
    </row>
    <row r="35" spans="1:5" x14ac:dyDescent="0.25">
      <c r="A35" s="15" t="s">
        <v>103</v>
      </c>
      <c r="B35" s="13" t="s">
        <v>106</v>
      </c>
      <c r="C35" s="13">
        <v>31364</v>
      </c>
      <c r="D35" s="23">
        <v>0.3</v>
      </c>
      <c r="E35" s="30">
        <f t="shared" si="0"/>
        <v>9409.1999999999989</v>
      </c>
    </row>
    <row r="36" spans="1:5" x14ac:dyDescent="0.25">
      <c r="A36" s="11" t="s">
        <v>104</v>
      </c>
      <c r="B36" s="9" t="s">
        <v>106</v>
      </c>
      <c r="C36" s="9">
        <v>16009</v>
      </c>
      <c r="D36" s="20">
        <v>0.2</v>
      </c>
      <c r="E36" s="24">
        <f t="shared" ref="E36" si="2">C36*D36</f>
        <v>3201.8</v>
      </c>
    </row>
    <row r="37" spans="1:5" x14ac:dyDescent="0.25">
      <c r="A37" s="11" t="s">
        <v>105</v>
      </c>
      <c r="B37" s="9" t="s">
        <v>107</v>
      </c>
      <c r="C37" s="9">
        <v>4107</v>
      </c>
      <c r="D37" s="20">
        <v>0.2</v>
      </c>
      <c r="E37" s="24">
        <f t="shared" si="0"/>
        <v>821.40000000000009</v>
      </c>
    </row>
    <row r="38" spans="1:5" x14ac:dyDescent="0.25">
      <c r="A38" s="11" t="s">
        <v>108</v>
      </c>
      <c r="B38" s="9" t="s">
        <v>107</v>
      </c>
      <c r="C38" s="9">
        <v>15955</v>
      </c>
      <c r="D38" s="20">
        <v>0.25</v>
      </c>
      <c r="E38" s="24">
        <f t="shared" si="0"/>
        <v>3988.75</v>
      </c>
    </row>
    <row r="39" spans="1:5" x14ac:dyDescent="0.25">
      <c r="A39" s="11" t="s">
        <v>110</v>
      </c>
      <c r="B39" s="9" t="s">
        <v>109</v>
      </c>
      <c r="C39" s="9">
        <v>5693</v>
      </c>
      <c r="D39" s="20">
        <v>0.4</v>
      </c>
      <c r="E39" s="24">
        <f t="shared" si="0"/>
        <v>2277.2000000000003</v>
      </c>
    </row>
    <row r="40" spans="1:5" x14ac:dyDescent="0.25">
      <c r="A40" s="26" t="s">
        <v>111</v>
      </c>
      <c r="B40" s="27" t="s">
        <v>109</v>
      </c>
      <c r="C40" s="27">
        <v>6971</v>
      </c>
      <c r="D40" s="28">
        <v>0.4</v>
      </c>
      <c r="E40" s="29">
        <f t="shared" si="0"/>
        <v>2788.4</v>
      </c>
    </row>
    <row r="41" spans="1:5" x14ac:dyDescent="0.25">
      <c r="A41" s="31" t="s">
        <v>114</v>
      </c>
      <c r="B41" s="32"/>
      <c r="C41" s="32"/>
      <c r="D41" s="33"/>
      <c r="E41" s="34">
        <f>SUM(E35:E40)</f>
        <v>22486.750000000004</v>
      </c>
    </row>
    <row r="42" spans="1:5" x14ac:dyDescent="0.25">
      <c r="E42" s="34">
        <f>E41+E34+E25</f>
        <v>281474.95000000007</v>
      </c>
    </row>
  </sheetData>
  <pageMargins left="0.78740157480314965" right="0.39370078740157483" top="0.39370078740157483" bottom="0.39370078740157483" header="0" footer="0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F-FBE0-4344-80B4-202AE64FCDDD}">
  <sheetPr>
    <pageSetUpPr fitToPage="1"/>
  </sheetPr>
  <dimension ref="A1:E55"/>
  <sheetViews>
    <sheetView view="pageBreakPreview" zoomScale="115" zoomScaleNormal="100" zoomScaleSheetLayoutView="115" workbookViewId="0">
      <pane ySplit="2" topLeftCell="A3" activePane="bottomLeft" state="frozen"/>
      <selection pane="bottomLeft" sqref="A1:XFD1"/>
    </sheetView>
  </sheetViews>
  <sheetFormatPr defaultRowHeight="12.75" x14ac:dyDescent="0.25"/>
  <cols>
    <col min="1" max="1" width="9.140625" style="2"/>
    <col min="2" max="3" width="12.7109375" style="1" customWidth="1"/>
    <col min="4" max="5" width="12.7109375" style="21" customWidth="1"/>
    <col min="6" max="6" width="12.85546875" style="1" customWidth="1"/>
    <col min="7" max="16384" width="9.140625" style="1"/>
  </cols>
  <sheetData>
    <row r="1" spans="1:5" x14ac:dyDescent="0.25">
      <c r="A1" s="40" t="s">
        <v>141</v>
      </c>
    </row>
    <row r="2" spans="1:5" ht="47.25" customHeight="1" x14ac:dyDescent="0.25">
      <c r="A2" s="3" t="s">
        <v>55</v>
      </c>
      <c r="B2" s="4" t="s">
        <v>57</v>
      </c>
      <c r="C2" s="4" t="s">
        <v>59</v>
      </c>
      <c r="D2" s="19" t="s">
        <v>91</v>
      </c>
      <c r="E2" s="19" t="s">
        <v>92</v>
      </c>
    </row>
    <row r="3" spans="1:5" ht="15" customHeight="1" x14ac:dyDescent="0.25">
      <c r="A3" s="11" t="s">
        <v>56</v>
      </c>
      <c r="B3" s="9" t="s">
        <v>128</v>
      </c>
      <c r="C3" s="9">
        <v>71042</v>
      </c>
      <c r="D3" s="20">
        <v>0.3</v>
      </c>
      <c r="E3" s="24">
        <f>C3*D3</f>
        <v>21312.6</v>
      </c>
    </row>
    <row r="4" spans="1:5" x14ac:dyDescent="0.25">
      <c r="A4" s="11" t="s">
        <v>66</v>
      </c>
      <c r="B4" s="9" t="s">
        <v>129</v>
      </c>
      <c r="C4" s="9">
        <v>16802</v>
      </c>
      <c r="D4" s="20">
        <v>0.35</v>
      </c>
      <c r="E4" s="24">
        <f>C4*D4</f>
        <v>5880.7</v>
      </c>
    </row>
    <row r="5" spans="1:5" x14ac:dyDescent="0.25">
      <c r="A5" s="11" t="s">
        <v>67</v>
      </c>
      <c r="B5" s="9" t="s">
        <v>125</v>
      </c>
      <c r="C5" s="9">
        <v>23614</v>
      </c>
      <c r="D5" s="20">
        <v>0.35</v>
      </c>
      <c r="E5" s="24">
        <f t="shared" ref="E5:E53" si="0">C5*D5</f>
        <v>8264.9</v>
      </c>
    </row>
    <row r="6" spans="1:5" x14ac:dyDescent="0.25">
      <c r="A6" s="11" t="s">
        <v>65</v>
      </c>
      <c r="B6" s="9" t="s">
        <v>127</v>
      </c>
      <c r="C6" s="9">
        <v>2140</v>
      </c>
      <c r="D6" s="20">
        <v>0.3</v>
      </c>
      <c r="E6" s="24">
        <f t="shared" si="0"/>
        <v>642</v>
      </c>
    </row>
    <row r="7" spans="1:5" ht="15" customHeight="1" x14ac:dyDescent="0.25">
      <c r="A7" s="11" t="s">
        <v>68</v>
      </c>
      <c r="B7" s="9" t="s">
        <v>127</v>
      </c>
      <c r="C7" s="9">
        <v>3033</v>
      </c>
      <c r="D7" s="20">
        <v>0.3</v>
      </c>
      <c r="E7" s="24">
        <f t="shared" si="0"/>
        <v>909.9</v>
      </c>
    </row>
    <row r="8" spans="1:5" ht="12.75" customHeight="1" x14ac:dyDescent="0.25">
      <c r="A8" s="11" t="s">
        <v>69</v>
      </c>
      <c r="B8" s="9" t="s">
        <v>127</v>
      </c>
      <c r="C8" s="9">
        <v>2450</v>
      </c>
      <c r="D8" s="20">
        <v>0.3</v>
      </c>
      <c r="E8" s="24">
        <f t="shared" si="0"/>
        <v>735</v>
      </c>
    </row>
    <row r="9" spans="1:5" ht="15" customHeight="1" x14ac:dyDescent="0.25">
      <c r="A9" s="11" t="s">
        <v>70</v>
      </c>
      <c r="B9" s="9" t="s">
        <v>127</v>
      </c>
      <c r="C9" s="9">
        <v>2074</v>
      </c>
      <c r="D9" s="20">
        <v>0.3</v>
      </c>
      <c r="E9" s="24">
        <f t="shared" si="0"/>
        <v>622.19999999999993</v>
      </c>
    </row>
    <row r="10" spans="1:5" ht="15" customHeight="1" x14ac:dyDescent="0.25">
      <c r="A10" s="11" t="s">
        <v>71</v>
      </c>
      <c r="B10" s="9" t="s">
        <v>126</v>
      </c>
      <c r="C10" s="9">
        <v>2957</v>
      </c>
      <c r="D10" s="20">
        <v>0.3</v>
      </c>
      <c r="E10" s="24">
        <f t="shared" si="0"/>
        <v>887.1</v>
      </c>
    </row>
    <row r="11" spans="1:5" ht="15" customHeight="1" x14ac:dyDescent="0.25">
      <c r="A11" s="11" t="s">
        <v>72</v>
      </c>
      <c r="B11" s="9" t="s">
        <v>126</v>
      </c>
      <c r="C11" s="9">
        <v>10438</v>
      </c>
      <c r="D11" s="20">
        <v>0.3</v>
      </c>
      <c r="E11" s="24">
        <f t="shared" si="0"/>
        <v>3131.4</v>
      </c>
    </row>
    <row r="12" spans="1:5" ht="15" customHeight="1" x14ac:dyDescent="0.25">
      <c r="A12" s="11" t="s">
        <v>73</v>
      </c>
      <c r="B12" s="9" t="s">
        <v>125</v>
      </c>
      <c r="C12" s="9">
        <v>27239</v>
      </c>
      <c r="D12" s="20">
        <v>0.4</v>
      </c>
      <c r="E12" s="24">
        <f t="shared" si="0"/>
        <v>10895.6</v>
      </c>
    </row>
    <row r="13" spans="1:5" ht="12.75" customHeight="1" x14ac:dyDescent="0.25">
      <c r="A13" s="11" t="s">
        <v>74</v>
      </c>
      <c r="B13" s="9" t="s">
        <v>125</v>
      </c>
      <c r="C13" s="9">
        <v>6043</v>
      </c>
      <c r="D13" s="20">
        <v>0.4</v>
      </c>
      <c r="E13" s="24">
        <f t="shared" si="0"/>
        <v>2417.2000000000003</v>
      </c>
    </row>
    <row r="14" spans="1:5" ht="12.75" customHeight="1" x14ac:dyDescent="0.25">
      <c r="A14" s="11" t="s">
        <v>75</v>
      </c>
      <c r="B14" s="9" t="s">
        <v>130</v>
      </c>
      <c r="C14" s="9">
        <v>28420</v>
      </c>
      <c r="D14" s="20">
        <v>0.5</v>
      </c>
      <c r="E14" s="24">
        <f t="shared" si="0"/>
        <v>14210</v>
      </c>
    </row>
    <row r="15" spans="1:5" ht="15" customHeight="1" x14ac:dyDescent="0.25">
      <c r="A15" s="11" t="s">
        <v>76</v>
      </c>
      <c r="B15" s="9" t="s">
        <v>131</v>
      </c>
      <c r="C15" s="9">
        <v>24707</v>
      </c>
      <c r="D15" s="20">
        <v>0.4</v>
      </c>
      <c r="E15" s="24">
        <f t="shared" si="0"/>
        <v>9882.8000000000011</v>
      </c>
    </row>
    <row r="16" spans="1:5" ht="15" customHeight="1" x14ac:dyDescent="0.25">
      <c r="A16" s="11" t="s">
        <v>77</v>
      </c>
      <c r="B16" s="9" t="s">
        <v>125</v>
      </c>
      <c r="C16" s="9">
        <v>18971</v>
      </c>
      <c r="D16" s="20">
        <v>0.35</v>
      </c>
      <c r="E16" s="24">
        <f t="shared" si="0"/>
        <v>6639.8499999999995</v>
      </c>
    </row>
    <row r="17" spans="1:5" ht="15" customHeight="1" x14ac:dyDescent="0.25">
      <c r="A17" s="11" t="s">
        <v>78</v>
      </c>
      <c r="B17" s="9" t="s">
        <v>130</v>
      </c>
      <c r="C17" s="9">
        <v>25907</v>
      </c>
      <c r="D17" s="20">
        <v>0.5</v>
      </c>
      <c r="E17" s="24">
        <f t="shared" si="0"/>
        <v>12953.5</v>
      </c>
    </row>
    <row r="18" spans="1:5" ht="15" customHeight="1" x14ac:dyDescent="0.25">
      <c r="A18" s="11" t="s">
        <v>79</v>
      </c>
      <c r="B18" s="9" t="s">
        <v>125</v>
      </c>
      <c r="C18" s="9">
        <v>24710</v>
      </c>
      <c r="D18" s="20">
        <v>0.35</v>
      </c>
      <c r="E18" s="24">
        <f t="shared" si="0"/>
        <v>8648.5</v>
      </c>
    </row>
    <row r="19" spans="1:5" ht="15" customHeight="1" x14ac:dyDescent="0.25">
      <c r="A19" s="11" t="s">
        <v>80</v>
      </c>
      <c r="B19" s="9" t="s">
        <v>49</v>
      </c>
      <c r="C19" s="9">
        <v>5269</v>
      </c>
      <c r="D19" s="20">
        <v>0.35</v>
      </c>
      <c r="E19" s="24">
        <f t="shared" si="0"/>
        <v>1844.1499999999999</v>
      </c>
    </row>
    <row r="20" spans="1:5" ht="15" customHeight="1" x14ac:dyDescent="0.25">
      <c r="A20" s="11" t="s">
        <v>81</v>
      </c>
      <c r="B20" s="9" t="s">
        <v>131</v>
      </c>
      <c r="C20" s="9">
        <v>10586</v>
      </c>
      <c r="D20" s="20">
        <v>0.4</v>
      </c>
      <c r="E20" s="24">
        <f t="shared" si="0"/>
        <v>4234.4000000000005</v>
      </c>
    </row>
    <row r="21" spans="1:5" ht="15" customHeight="1" x14ac:dyDescent="0.25">
      <c r="A21" s="11" t="s">
        <v>83</v>
      </c>
      <c r="B21" s="9" t="s">
        <v>132</v>
      </c>
      <c r="C21" s="9">
        <v>4369</v>
      </c>
      <c r="D21" s="20">
        <v>0.2</v>
      </c>
      <c r="E21" s="24">
        <f t="shared" si="0"/>
        <v>873.80000000000007</v>
      </c>
    </row>
    <row r="22" spans="1:5" ht="15.75" customHeight="1" x14ac:dyDescent="0.25">
      <c r="A22" s="11" t="s">
        <v>82</v>
      </c>
      <c r="B22" s="9" t="s">
        <v>131</v>
      </c>
      <c r="C22" s="9">
        <v>3326</v>
      </c>
      <c r="D22" s="20">
        <v>0.4</v>
      </c>
      <c r="E22" s="24">
        <f t="shared" si="0"/>
        <v>1330.4</v>
      </c>
    </row>
    <row r="23" spans="1:5" ht="15" customHeight="1" x14ac:dyDescent="0.25">
      <c r="A23" s="11" t="s">
        <v>86</v>
      </c>
      <c r="B23" s="9" t="s">
        <v>130</v>
      </c>
      <c r="C23" s="9">
        <v>6958</v>
      </c>
      <c r="D23" s="20">
        <v>0.5</v>
      </c>
      <c r="E23" s="24">
        <f t="shared" si="0"/>
        <v>3479</v>
      </c>
    </row>
    <row r="24" spans="1:5" ht="15" customHeight="1" x14ac:dyDescent="0.25">
      <c r="A24" s="11" t="s">
        <v>87</v>
      </c>
      <c r="B24" s="9" t="s">
        <v>49</v>
      </c>
      <c r="C24" s="9">
        <v>16054</v>
      </c>
      <c r="D24" s="20">
        <v>0.35</v>
      </c>
      <c r="E24" s="24">
        <f t="shared" si="0"/>
        <v>5618.9</v>
      </c>
    </row>
    <row r="25" spans="1:5" ht="15" customHeight="1" x14ac:dyDescent="0.25">
      <c r="A25" s="11" t="s">
        <v>118</v>
      </c>
      <c r="B25" s="9" t="s">
        <v>49</v>
      </c>
      <c r="C25" s="9">
        <v>4495</v>
      </c>
      <c r="D25" s="20">
        <v>0.35</v>
      </c>
      <c r="E25" s="24">
        <f t="shared" ref="E25:E31" si="1">C25*D25</f>
        <v>1573.25</v>
      </c>
    </row>
    <row r="26" spans="1:5" ht="15" customHeight="1" x14ac:dyDescent="0.25">
      <c r="A26" s="11" t="s">
        <v>119</v>
      </c>
      <c r="B26" s="9" t="s">
        <v>125</v>
      </c>
      <c r="C26" s="9">
        <v>8565</v>
      </c>
      <c r="D26" s="20">
        <v>0.35</v>
      </c>
      <c r="E26" s="24">
        <f t="shared" si="1"/>
        <v>2997.75</v>
      </c>
    </row>
    <row r="27" spans="1:5" ht="15" customHeight="1" x14ac:dyDescent="0.25">
      <c r="A27" s="11" t="s">
        <v>120</v>
      </c>
      <c r="B27" s="9" t="s">
        <v>130</v>
      </c>
      <c r="C27" s="9">
        <v>3694</v>
      </c>
      <c r="D27" s="20">
        <v>0.5</v>
      </c>
      <c r="E27" s="24">
        <f t="shared" si="1"/>
        <v>1847</v>
      </c>
    </row>
    <row r="28" spans="1:5" ht="15.75" customHeight="1" x14ac:dyDescent="0.25">
      <c r="A28" s="11" t="s">
        <v>121</v>
      </c>
      <c r="B28" s="9" t="s">
        <v>131</v>
      </c>
      <c r="C28" s="9">
        <v>19689</v>
      </c>
      <c r="D28" s="20">
        <v>0.4</v>
      </c>
      <c r="E28" s="24">
        <f t="shared" si="1"/>
        <v>7875.6</v>
      </c>
    </row>
    <row r="29" spans="1:5" ht="15" customHeight="1" x14ac:dyDescent="0.25">
      <c r="A29" s="11" t="s">
        <v>122</v>
      </c>
      <c r="B29" s="9" t="s">
        <v>125</v>
      </c>
      <c r="C29" s="9">
        <v>5052</v>
      </c>
      <c r="D29" s="20">
        <v>0.35</v>
      </c>
      <c r="E29" s="24">
        <f t="shared" si="1"/>
        <v>1768.1999999999998</v>
      </c>
    </row>
    <row r="30" spans="1:5" ht="15" customHeight="1" x14ac:dyDescent="0.25">
      <c r="A30" s="11" t="s">
        <v>123</v>
      </c>
      <c r="B30" s="9" t="s">
        <v>125</v>
      </c>
      <c r="C30" s="9">
        <v>4170</v>
      </c>
      <c r="D30" s="20">
        <v>0.35</v>
      </c>
      <c r="E30" s="24">
        <f t="shared" ref="E30" si="2">C30*D30</f>
        <v>1459.5</v>
      </c>
    </row>
    <row r="31" spans="1:5" ht="15" customHeight="1" x14ac:dyDescent="0.25">
      <c r="A31" s="14" t="s">
        <v>124</v>
      </c>
      <c r="B31" s="12" t="s">
        <v>133</v>
      </c>
      <c r="C31" s="12">
        <v>10600</v>
      </c>
      <c r="D31" s="22">
        <v>0.55000000000000004</v>
      </c>
      <c r="E31" s="25">
        <f t="shared" si="1"/>
        <v>5830.0000000000009</v>
      </c>
    </row>
    <row r="32" spans="1:5" ht="15" customHeight="1" x14ac:dyDescent="0.25">
      <c r="A32" s="31" t="s">
        <v>112</v>
      </c>
      <c r="B32" s="32"/>
      <c r="C32" s="32"/>
      <c r="D32" s="33"/>
      <c r="E32" s="34">
        <f>SUM(E3:E31)</f>
        <v>148765.19999999998</v>
      </c>
    </row>
    <row r="33" spans="1:5" x14ac:dyDescent="0.25">
      <c r="A33" s="15" t="s">
        <v>93</v>
      </c>
      <c r="B33" s="13" t="s">
        <v>98</v>
      </c>
      <c r="C33" s="13">
        <v>67824</v>
      </c>
      <c r="D33" s="23"/>
      <c r="E33" s="30">
        <f>C33</f>
        <v>67824</v>
      </c>
    </row>
    <row r="34" spans="1:5" x14ac:dyDescent="0.25">
      <c r="A34" s="11" t="s">
        <v>94</v>
      </c>
      <c r="B34" s="9" t="s">
        <v>99</v>
      </c>
      <c r="C34" s="9">
        <v>3289</v>
      </c>
      <c r="D34" s="20"/>
      <c r="E34" s="24">
        <f t="shared" ref="E34:E45" si="3">C34</f>
        <v>3289</v>
      </c>
    </row>
    <row r="35" spans="1:5" x14ac:dyDescent="0.25">
      <c r="A35" s="11" t="s">
        <v>95</v>
      </c>
      <c r="B35" s="9" t="s">
        <v>99</v>
      </c>
      <c r="C35" s="9">
        <v>2508</v>
      </c>
      <c r="D35" s="20"/>
      <c r="E35" s="24">
        <f t="shared" si="3"/>
        <v>2508</v>
      </c>
    </row>
    <row r="36" spans="1:5" x14ac:dyDescent="0.25">
      <c r="A36" s="11" t="s">
        <v>96</v>
      </c>
      <c r="B36" s="9" t="s">
        <v>99</v>
      </c>
      <c r="C36" s="9">
        <v>3204</v>
      </c>
      <c r="D36" s="20"/>
      <c r="E36" s="24">
        <f t="shared" si="3"/>
        <v>3204</v>
      </c>
    </row>
    <row r="37" spans="1:5" x14ac:dyDescent="0.25">
      <c r="A37" s="11" t="s">
        <v>97</v>
      </c>
      <c r="B37" s="9" t="s">
        <v>99</v>
      </c>
      <c r="C37" s="9">
        <v>1930</v>
      </c>
      <c r="D37" s="20"/>
      <c r="E37" s="24">
        <f t="shared" si="3"/>
        <v>1930</v>
      </c>
    </row>
    <row r="38" spans="1:5" x14ac:dyDescent="0.25">
      <c r="A38" s="11" t="s">
        <v>100</v>
      </c>
      <c r="B38" s="9" t="s">
        <v>99</v>
      </c>
      <c r="C38" s="9">
        <v>14242</v>
      </c>
      <c r="D38" s="20"/>
      <c r="E38" s="24">
        <f t="shared" si="3"/>
        <v>14242</v>
      </c>
    </row>
    <row r="39" spans="1:5" x14ac:dyDescent="0.25">
      <c r="A39" s="11" t="s">
        <v>101</v>
      </c>
      <c r="B39" s="9" t="s">
        <v>99</v>
      </c>
      <c r="C39" s="9">
        <v>4592</v>
      </c>
      <c r="D39" s="20"/>
      <c r="E39" s="24">
        <f t="shared" si="3"/>
        <v>4592</v>
      </c>
    </row>
    <row r="40" spans="1:5" x14ac:dyDescent="0.25">
      <c r="A40" s="11" t="s">
        <v>102</v>
      </c>
      <c r="B40" s="9" t="s">
        <v>99</v>
      </c>
      <c r="C40" s="9">
        <v>2412</v>
      </c>
      <c r="D40" s="20"/>
      <c r="E40" s="24">
        <f t="shared" si="3"/>
        <v>2412</v>
      </c>
    </row>
    <row r="41" spans="1:5" x14ac:dyDescent="0.25">
      <c r="A41" s="11" t="s">
        <v>134</v>
      </c>
      <c r="B41" s="9" t="s">
        <v>99</v>
      </c>
      <c r="C41" s="9">
        <v>2401</v>
      </c>
      <c r="D41" s="20"/>
      <c r="E41" s="24">
        <f t="shared" si="3"/>
        <v>2401</v>
      </c>
    </row>
    <row r="42" spans="1:5" x14ac:dyDescent="0.25">
      <c r="A42" s="11" t="s">
        <v>135</v>
      </c>
      <c r="B42" s="9" t="s">
        <v>99</v>
      </c>
      <c r="C42" s="9">
        <v>782</v>
      </c>
      <c r="D42" s="20"/>
      <c r="E42" s="24">
        <f t="shared" si="3"/>
        <v>782</v>
      </c>
    </row>
    <row r="43" spans="1:5" x14ac:dyDescent="0.25">
      <c r="A43" s="11" t="s">
        <v>136</v>
      </c>
      <c r="B43" s="9" t="s">
        <v>99</v>
      </c>
      <c r="C43" s="9">
        <v>16226</v>
      </c>
      <c r="D43" s="20"/>
      <c r="E43" s="24">
        <f t="shared" si="3"/>
        <v>16226</v>
      </c>
    </row>
    <row r="44" spans="1:5" x14ac:dyDescent="0.25">
      <c r="A44" s="11" t="s">
        <v>137</v>
      </c>
      <c r="B44" s="9" t="s">
        <v>99</v>
      </c>
      <c r="C44" s="9">
        <v>13959</v>
      </c>
      <c r="D44" s="20"/>
      <c r="E44" s="24">
        <f t="shared" si="3"/>
        <v>13959</v>
      </c>
    </row>
    <row r="45" spans="1:5" x14ac:dyDescent="0.25">
      <c r="A45" s="11" t="s">
        <v>136</v>
      </c>
      <c r="B45" s="9" t="s">
        <v>99</v>
      </c>
      <c r="C45" s="9">
        <v>747</v>
      </c>
      <c r="D45" s="20"/>
      <c r="E45" s="24">
        <f t="shared" si="3"/>
        <v>747</v>
      </c>
    </row>
    <row r="46" spans="1:5" x14ac:dyDescent="0.25">
      <c r="A46" s="14" t="s">
        <v>137</v>
      </c>
      <c r="B46" s="12" t="s">
        <v>115</v>
      </c>
      <c r="C46" s="12">
        <v>35099</v>
      </c>
      <c r="D46" s="22"/>
      <c r="E46" s="25">
        <f>C46</f>
        <v>35099</v>
      </c>
    </row>
    <row r="47" spans="1:5" x14ac:dyDescent="0.25">
      <c r="A47" s="31" t="s">
        <v>113</v>
      </c>
      <c r="B47" s="32"/>
      <c r="C47" s="32"/>
      <c r="D47" s="33"/>
      <c r="E47" s="34">
        <f>SUM(E33:E46)</f>
        <v>169215</v>
      </c>
    </row>
    <row r="48" spans="1:5" x14ac:dyDescent="0.25">
      <c r="A48" s="35"/>
      <c r="B48" s="36" t="s">
        <v>117</v>
      </c>
      <c r="C48" s="36">
        <f>'IZOLAČNÍ ZELEŇ'!B16</f>
        <v>44806</v>
      </c>
      <c r="D48" s="37"/>
      <c r="E48" s="38">
        <f t="shared" ref="E48" si="4">C48</f>
        <v>44806</v>
      </c>
    </row>
    <row r="49" spans="1:5" x14ac:dyDescent="0.25">
      <c r="A49" s="31" t="s">
        <v>138</v>
      </c>
      <c r="B49" s="32"/>
      <c r="C49" s="32"/>
      <c r="D49" s="33"/>
      <c r="E49" s="34">
        <f>SUM(E48:E48)</f>
        <v>44806</v>
      </c>
    </row>
    <row r="50" spans="1:5" x14ac:dyDescent="0.25">
      <c r="A50" s="15" t="s">
        <v>103</v>
      </c>
      <c r="B50" s="13" t="s">
        <v>139</v>
      </c>
      <c r="C50" s="13">
        <v>21918</v>
      </c>
      <c r="D50" s="23">
        <v>0.4</v>
      </c>
      <c r="E50" s="30">
        <f t="shared" si="0"/>
        <v>8767.2000000000007</v>
      </c>
    </row>
    <row r="51" spans="1:5" x14ac:dyDescent="0.25">
      <c r="A51" s="11" t="s">
        <v>104</v>
      </c>
      <c r="B51" s="9" t="s">
        <v>139</v>
      </c>
      <c r="C51" s="9">
        <v>19778</v>
      </c>
      <c r="D51" s="20">
        <v>0.4</v>
      </c>
      <c r="E51" s="24">
        <f t="shared" si="0"/>
        <v>7911.2000000000007</v>
      </c>
    </row>
    <row r="52" spans="1:5" x14ac:dyDescent="0.25">
      <c r="A52" s="11" t="s">
        <v>105</v>
      </c>
      <c r="B52" s="9" t="s">
        <v>109</v>
      </c>
      <c r="C52" s="9">
        <v>13064</v>
      </c>
      <c r="D52" s="20">
        <v>0.4</v>
      </c>
      <c r="E52" s="24">
        <f t="shared" si="0"/>
        <v>5225.6000000000004</v>
      </c>
    </row>
    <row r="53" spans="1:5" x14ac:dyDescent="0.25">
      <c r="A53" s="11" t="s">
        <v>108</v>
      </c>
      <c r="B53" s="9" t="s">
        <v>140</v>
      </c>
      <c r="C53" s="9">
        <v>15955</v>
      </c>
      <c r="D53" s="20">
        <v>0.25</v>
      </c>
      <c r="E53" s="24">
        <f t="shared" si="0"/>
        <v>3988.75</v>
      </c>
    </row>
    <row r="54" spans="1:5" x14ac:dyDescent="0.25">
      <c r="A54" s="31" t="s">
        <v>114</v>
      </c>
      <c r="B54" s="32"/>
      <c r="C54" s="32"/>
      <c r="D54" s="33"/>
      <c r="E54" s="34">
        <f>SUM(E50:E53)</f>
        <v>25892.75</v>
      </c>
    </row>
    <row r="55" spans="1:5" x14ac:dyDescent="0.25">
      <c r="E55" s="34">
        <f>E54+E47+E32+E49</f>
        <v>388678.94999999995</v>
      </c>
    </row>
  </sheetData>
  <pageMargins left="0.78740157480314965" right="0.39370078740157483" top="0.39370078740157483" bottom="0.39370078740157483" header="0" footer="0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6EC6A-C5FE-4900-93BF-5E4F6ADE03A8}">
  <dimension ref="A1:D16"/>
  <sheetViews>
    <sheetView workbookViewId="0">
      <selection activeCell="B17" sqref="B17"/>
    </sheetView>
  </sheetViews>
  <sheetFormatPr defaultRowHeight="15" x14ac:dyDescent="0.25"/>
  <sheetData>
    <row r="1" spans="1:4" x14ac:dyDescent="0.25">
      <c r="A1" s="36" t="s">
        <v>117</v>
      </c>
      <c r="B1" s="36">
        <v>565</v>
      </c>
      <c r="C1" s="37"/>
      <c r="D1" s="38"/>
    </row>
    <row r="2" spans="1:4" x14ac:dyDescent="0.25">
      <c r="A2" s="18" t="s">
        <v>117</v>
      </c>
      <c r="B2" s="18">
        <v>2570</v>
      </c>
      <c r="C2" s="20"/>
      <c r="D2" s="24"/>
    </row>
    <row r="3" spans="1:4" x14ac:dyDescent="0.25">
      <c r="A3" s="18" t="s">
        <v>117</v>
      </c>
      <c r="B3" s="18">
        <v>3788</v>
      </c>
      <c r="C3" s="20"/>
      <c r="D3" s="24"/>
    </row>
    <row r="4" spans="1:4" x14ac:dyDescent="0.25">
      <c r="A4" s="18" t="s">
        <v>117</v>
      </c>
      <c r="B4" s="18">
        <v>2667</v>
      </c>
      <c r="C4" s="20"/>
      <c r="D4" s="24"/>
    </row>
    <row r="5" spans="1:4" x14ac:dyDescent="0.25">
      <c r="A5" s="18" t="s">
        <v>117</v>
      </c>
      <c r="B5" s="18">
        <v>674</v>
      </c>
      <c r="C5" s="20"/>
      <c r="D5" s="24"/>
    </row>
    <row r="6" spans="1:4" x14ac:dyDescent="0.25">
      <c r="A6" s="18" t="s">
        <v>117</v>
      </c>
      <c r="B6" s="18">
        <v>2871</v>
      </c>
      <c r="C6" s="20"/>
      <c r="D6" s="24"/>
    </row>
    <row r="7" spans="1:4" x14ac:dyDescent="0.25">
      <c r="A7" s="18" t="s">
        <v>117</v>
      </c>
      <c r="B7" s="18">
        <v>1654</v>
      </c>
      <c r="C7" s="20"/>
      <c r="D7" s="24"/>
    </row>
    <row r="8" spans="1:4" x14ac:dyDescent="0.25">
      <c r="A8" s="18" t="s">
        <v>117</v>
      </c>
      <c r="B8" s="18">
        <v>2956</v>
      </c>
      <c r="C8" s="20"/>
      <c r="D8" s="24"/>
    </row>
    <row r="9" spans="1:4" x14ac:dyDescent="0.25">
      <c r="A9" s="18" t="s">
        <v>117</v>
      </c>
      <c r="B9" s="18">
        <v>8210</v>
      </c>
      <c r="C9" s="20"/>
      <c r="D9" s="24"/>
    </row>
    <row r="10" spans="1:4" x14ac:dyDescent="0.25">
      <c r="A10" s="18" t="s">
        <v>117</v>
      </c>
      <c r="B10" s="18">
        <v>3630</v>
      </c>
      <c r="C10" s="20"/>
      <c r="D10" s="24"/>
    </row>
    <row r="11" spans="1:4" x14ac:dyDescent="0.25">
      <c r="A11" s="18" t="s">
        <v>117</v>
      </c>
      <c r="B11" s="18">
        <v>7429</v>
      </c>
      <c r="C11" s="20"/>
      <c r="D11" s="24"/>
    </row>
    <row r="12" spans="1:4" x14ac:dyDescent="0.25">
      <c r="A12" s="18" t="s">
        <v>117</v>
      </c>
      <c r="B12" s="18">
        <v>2393</v>
      </c>
      <c r="C12" s="20"/>
      <c r="D12" s="24"/>
    </row>
    <row r="13" spans="1:4" x14ac:dyDescent="0.25">
      <c r="A13" s="18" t="s">
        <v>117</v>
      </c>
      <c r="B13" s="18">
        <v>2220</v>
      </c>
      <c r="C13" s="20"/>
      <c r="D13" s="24"/>
    </row>
    <row r="14" spans="1:4" x14ac:dyDescent="0.25">
      <c r="A14" s="18" t="s">
        <v>117</v>
      </c>
      <c r="B14" s="18">
        <v>1702</v>
      </c>
      <c r="C14" s="20"/>
      <c r="D14" s="24"/>
    </row>
    <row r="15" spans="1:4" x14ac:dyDescent="0.25">
      <c r="A15" s="27" t="s">
        <v>117</v>
      </c>
      <c r="B15" s="27">
        <v>1477</v>
      </c>
      <c r="C15" s="28"/>
      <c r="D15" s="29"/>
    </row>
    <row r="16" spans="1:4" x14ac:dyDescent="0.25">
      <c r="B16">
        <f>SUM(B1:B15)</f>
        <v>44806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SV SMJ</vt:lpstr>
      <vt:lpstr>ZELEŇ NÁVRH</vt:lpstr>
      <vt:lpstr>ZELEŇ STAV</vt:lpstr>
      <vt:lpstr>IZOLAČNÍ ZELEŇ</vt:lpstr>
      <vt:lpstr>'SV SMJ'!Názvy_tisku</vt:lpstr>
      <vt:lpstr>'ZELEŇ NÁVRH'!Názvy_tisku</vt:lpstr>
      <vt:lpstr>'ZELEŇ STAV'!Názvy_tisku</vt:lpstr>
      <vt:lpstr>'SV SMJ'!Oblast_tisku</vt:lpstr>
      <vt:lpstr>'ZELEŇ NÁVRH'!Oblast_tisku</vt:lpstr>
      <vt:lpstr>'ZELEŇ STAV'!Oblast_tisku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Juren</dc:creator>
  <cp:lastModifiedBy>Mirka Zadražilová</cp:lastModifiedBy>
  <cp:lastPrinted>2019-04-19T17:18:40Z</cp:lastPrinted>
  <dcterms:created xsi:type="dcterms:W3CDTF">2019-02-19T13:58:02Z</dcterms:created>
  <dcterms:modified xsi:type="dcterms:W3CDTF">2019-04-19T17:18:44Z</dcterms:modified>
</cp:coreProperties>
</file>